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CMS\_INGanebnykh\ING22\Acq-22\"/>
    </mc:Choice>
  </mc:AlternateContent>
  <bookViews>
    <workbookView xWindow="0" yWindow="0" windowWidth="24000" windowHeight="14235"/>
  </bookViews>
  <sheets>
    <sheet name="Наложение" sheetId="1" r:id="rId1"/>
  </sheets>
  <definedNames>
    <definedName name="Intensities">OFFSET(#REF!,Shift,0,Zoom,1)</definedName>
    <definedName name="IntOrig">OFFSET(#REF!,Shift,0,Zoom,1)</definedName>
    <definedName name="MZRange">OFFSET(#REF!,Shift,0,Zoom,1)</definedName>
    <definedName name="PeakDescription">OFFSET(#REF!,Shift,0,Zoom,1)</definedName>
    <definedName name="RealMZRange">OFFSET(#REF!,Shift,0,Zoom,1)</definedName>
    <definedName name="Shift" comment="Сдвиг по шкале на диаграмме">#REF!</definedName>
    <definedName name="Zoom" comment="Масштабирование шкалы на диаграмме">#REF!</definedName>
  </definedNames>
  <calcPr calcId="152511"/>
</workbook>
</file>

<file path=xl/calcChain.xml><?xml version="1.0" encoding="utf-8"?>
<calcChain xmlns="http://schemas.openxmlformats.org/spreadsheetml/2006/main">
  <c r="A2" i="1" l="1"/>
  <c r="AD1" i="1" l="1"/>
  <c r="AC1" i="1"/>
  <c r="V1" i="1"/>
  <c r="X1" i="1"/>
  <c r="T1" i="1"/>
  <c r="R1" i="1"/>
  <c r="N1" i="1"/>
  <c r="C2" i="1" l="1"/>
  <c r="B2" i="1"/>
  <c r="E2" i="1"/>
  <c r="D2" i="1"/>
  <c r="E3" i="1"/>
  <c r="D3" i="1"/>
  <c r="B3" i="1"/>
  <c r="C3" i="1"/>
  <c r="B25" i="1"/>
  <c r="K62" i="1"/>
  <c r="K63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3" i="1"/>
  <c r="A3" i="1"/>
  <c r="K64" i="1" l="1"/>
  <c r="K65" i="1" l="1"/>
  <c r="G17" i="1"/>
  <c r="K66" i="1" l="1"/>
  <c r="F41" i="1"/>
  <c r="A19" i="1"/>
  <c r="K67" i="1" l="1"/>
  <c r="A21" i="1"/>
  <c r="A22" i="1" s="1"/>
  <c r="K68" i="1" l="1"/>
  <c r="A23" i="1"/>
  <c r="A26" i="1" s="1"/>
  <c r="L62" i="1" l="1"/>
  <c r="L63" i="1"/>
  <c r="L64" i="1"/>
  <c r="L65" i="1"/>
  <c r="L66" i="1"/>
  <c r="L67" i="1"/>
  <c r="M67" i="1" s="1"/>
  <c r="L68" i="1"/>
  <c r="K69" i="1"/>
  <c r="L61" i="1"/>
  <c r="A27" i="1"/>
  <c r="L4" i="1"/>
  <c r="L51" i="1"/>
  <c r="L19" i="1"/>
  <c r="L45" i="1"/>
  <c r="L13" i="1"/>
  <c r="L50" i="1"/>
  <c r="L34" i="1"/>
  <c r="L18" i="1"/>
  <c r="L35" i="1"/>
  <c r="L29" i="1"/>
  <c r="L5" i="1"/>
  <c r="L58" i="1"/>
  <c r="L42" i="1"/>
  <c r="L26" i="1"/>
  <c r="L10" i="1"/>
  <c r="L59" i="1"/>
  <c r="L43" i="1"/>
  <c r="L27" i="1"/>
  <c r="L53" i="1"/>
  <c r="L37" i="1"/>
  <c r="L21" i="1"/>
  <c r="L9" i="1"/>
  <c r="L2" i="1"/>
  <c r="L54" i="1"/>
  <c r="L46" i="1"/>
  <c r="L38" i="1"/>
  <c r="L30" i="1"/>
  <c r="L22" i="1"/>
  <c r="L14" i="1"/>
  <c r="L6" i="1"/>
  <c r="L55" i="1"/>
  <c r="L47" i="1"/>
  <c r="L39" i="1"/>
  <c r="L31" i="1"/>
  <c r="L23" i="1"/>
  <c r="L15" i="1"/>
  <c r="L57" i="1"/>
  <c r="L49" i="1"/>
  <c r="L41" i="1"/>
  <c r="L33" i="1"/>
  <c r="L25" i="1"/>
  <c r="L17" i="1"/>
  <c r="L11" i="1"/>
  <c r="L7" i="1"/>
  <c r="L3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S67" i="1" l="1"/>
  <c r="W67" i="1"/>
  <c r="Q67" i="1"/>
  <c r="S65" i="1"/>
  <c r="U65" i="1"/>
  <c r="W65" i="1"/>
  <c r="M65" i="1"/>
  <c r="Q65" i="1"/>
  <c r="M63" i="1"/>
  <c r="U63" i="1"/>
  <c r="S63" i="1"/>
  <c r="Q63" i="1"/>
  <c r="W63" i="1"/>
  <c r="U67" i="1"/>
  <c r="M66" i="1"/>
  <c r="S66" i="1"/>
  <c r="W66" i="1"/>
  <c r="Q66" i="1"/>
  <c r="U66" i="1"/>
  <c r="M64" i="1"/>
  <c r="S64" i="1"/>
  <c r="W64" i="1"/>
  <c r="Q64" i="1"/>
  <c r="U64" i="1"/>
  <c r="M62" i="1"/>
  <c r="S62" i="1"/>
  <c r="W62" i="1"/>
  <c r="Q62" i="1"/>
  <c r="U62" i="1"/>
  <c r="L69" i="1"/>
  <c r="K70" i="1"/>
  <c r="M68" i="1"/>
  <c r="Q68" i="1"/>
  <c r="S68" i="1"/>
  <c r="U68" i="1"/>
  <c r="W68" i="1"/>
  <c r="U61" i="1"/>
  <c r="Q61" i="1"/>
  <c r="S61" i="1"/>
  <c r="M61" i="1"/>
  <c r="W61" i="1"/>
  <c r="W4" i="1"/>
  <c r="U4" i="1"/>
  <c r="M4" i="1"/>
  <c r="Q4" i="1"/>
  <c r="S4" i="1"/>
  <c r="M12" i="1"/>
  <c r="S12" i="1"/>
  <c r="W12" i="1"/>
  <c r="Q12" i="1"/>
  <c r="U12" i="1"/>
  <c r="M20" i="1"/>
  <c r="S20" i="1"/>
  <c r="W20" i="1"/>
  <c r="Q20" i="1"/>
  <c r="U20" i="1"/>
  <c r="M28" i="1"/>
  <c r="S28" i="1"/>
  <c r="W28" i="1"/>
  <c r="Q28" i="1"/>
  <c r="U28" i="1"/>
  <c r="M36" i="1"/>
  <c r="S36" i="1"/>
  <c r="W36" i="1"/>
  <c r="Q36" i="1"/>
  <c r="U36" i="1"/>
  <c r="Q44" i="1"/>
  <c r="U44" i="1"/>
  <c r="S44" i="1"/>
  <c r="M44" i="1"/>
  <c r="W44" i="1"/>
  <c r="Q52" i="1"/>
  <c r="U52" i="1"/>
  <c r="S52" i="1"/>
  <c r="M52" i="1"/>
  <c r="W52" i="1"/>
  <c r="Q60" i="1"/>
  <c r="U60" i="1"/>
  <c r="S60" i="1"/>
  <c r="M60" i="1"/>
  <c r="W60" i="1"/>
  <c r="Q7" i="1"/>
  <c r="U7" i="1"/>
  <c r="S7" i="1"/>
  <c r="M7" i="1"/>
  <c r="W7" i="1"/>
  <c r="Q17" i="1"/>
  <c r="U17" i="1"/>
  <c r="M17" i="1"/>
  <c r="W17" i="1"/>
  <c r="S17" i="1"/>
  <c r="Q33" i="1"/>
  <c r="U33" i="1"/>
  <c r="M33" i="1"/>
  <c r="W33" i="1"/>
  <c r="S33" i="1"/>
  <c r="M49" i="1"/>
  <c r="S49" i="1"/>
  <c r="W49" i="1"/>
  <c r="Q49" i="1"/>
  <c r="U49" i="1"/>
  <c r="Q23" i="1"/>
  <c r="U23" i="1"/>
  <c r="S23" i="1"/>
  <c r="M23" i="1"/>
  <c r="W23" i="1"/>
  <c r="M39" i="1"/>
  <c r="S39" i="1"/>
  <c r="W39" i="1"/>
  <c r="U39" i="1"/>
  <c r="Q39" i="1"/>
  <c r="M55" i="1"/>
  <c r="S55" i="1"/>
  <c r="W55" i="1"/>
  <c r="U55" i="1"/>
  <c r="Q55" i="1"/>
  <c r="M6" i="1"/>
  <c r="S6" i="1"/>
  <c r="W6" i="1"/>
  <c r="U6" i="1"/>
  <c r="Q6" i="1"/>
  <c r="M22" i="1"/>
  <c r="S22" i="1"/>
  <c r="W22" i="1"/>
  <c r="U22" i="1"/>
  <c r="Q22" i="1"/>
  <c r="Q38" i="1"/>
  <c r="U38" i="1"/>
  <c r="M38" i="1"/>
  <c r="W38" i="1"/>
  <c r="S38" i="1"/>
  <c r="Q54" i="1"/>
  <c r="U54" i="1"/>
  <c r="M54" i="1"/>
  <c r="W54" i="1"/>
  <c r="S54" i="1"/>
  <c r="Q21" i="1"/>
  <c r="U21" i="1"/>
  <c r="M21" i="1"/>
  <c r="W21" i="1"/>
  <c r="S21" i="1"/>
  <c r="M53" i="1"/>
  <c r="S53" i="1"/>
  <c r="W53" i="1"/>
  <c r="Q53" i="1"/>
  <c r="U53" i="1"/>
  <c r="Q27" i="1"/>
  <c r="U27" i="1"/>
  <c r="S27" i="1"/>
  <c r="W27" i="1"/>
  <c r="M27" i="1"/>
  <c r="M59" i="1"/>
  <c r="S59" i="1"/>
  <c r="W59" i="1"/>
  <c r="U59" i="1"/>
  <c r="Q59" i="1"/>
  <c r="M26" i="1"/>
  <c r="S26" i="1"/>
  <c r="W26" i="1"/>
  <c r="U26" i="1"/>
  <c r="Q26" i="1"/>
  <c r="Q58" i="1"/>
  <c r="U58" i="1"/>
  <c r="M58" i="1"/>
  <c r="W58" i="1"/>
  <c r="S58" i="1"/>
  <c r="Q29" i="1"/>
  <c r="U29" i="1"/>
  <c r="M29" i="1"/>
  <c r="W29" i="1"/>
  <c r="S29" i="1"/>
  <c r="M18" i="1"/>
  <c r="S18" i="1"/>
  <c r="W18" i="1"/>
  <c r="U18" i="1"/>
  <c r="Q18" i="1"/>
  <c r="Q50" i="1"/>
  <c r="U50" i="1"/>
  <c r="M50" i="1"/>
  <c r="W50" i="1"/>
  <c r="S50" i="1"/>
  <c r="Q13" i="1"/>
  <c r="U13" i="1"/>
  <c r="M13" i="1"/>
  <c r="W13" i="1"/>
  <c r="S13" i="1"/>
  <c r="M51" i="1"/>
  <c r="S51" i="1"/>
  <c r="W51" i="1"/>
  <c r="U51" i="1"/>
  <c r="Q51" i="1"/>
  <c r="M8" i="1"/>
  <c r="S8" i="1"/>
  <c r="W8" i="1"/>
  <c r="Q8" i="1"/>
  <c r="U8" i="1"/>
  <c r="M16" i="1"/>
  <c r="S16" i="1"/>
  <c r="W16" i="1"/>
  <c r="Q16" i="1"/>
  <c r="U16" i="1"/>
  <c r="M24" i="1"/>
  <c r="S24" i="1"/>
  <c r="W24" i="1"/>
  <c r="Q24" i="1"/>
  <c r="U24" i="1"/>
  <c r="M32" i="1"/>
  <c r="S32" i="1"/>
  <c r="W32" i="1"/>
  <c r="Q32" i="1"/>
  <c r="U32" i="1"/>
  <c r="Q40" i="1"/>
  <c r="U40" i="1"/>
  <c r="S40" i="1"/>
  <c r="M40" i="1"/>
  <c r="W40" i="1"/>
  <c r="Q48" i="1"/>
  <c r="U48" i="1"/>
  <c r="S48" i="1"/>
  <c r="M48" i="1"/>
  <c r="W48" i="1"/>
  <c r="Q56" i="1"/>
  <c r="U56" i="1"/>
  <c r="S56" i="1"/>
  <c r="M56" i="1"/>
  <c r="W56" i="1"/>
  <c r="Q3" i="1"/>
  <c r="U3" i="1"/>
  <c r="S3" i="1"/>
  <c r="W3" i="1"/>
  <c r="M3" i="1"/>
  <c r="Q11" i="1"/>
  <c r="U11" i="1"/>
  <c r="S11" i="1"/>
  <c r="W11" i="1"/>
  <c r="M11" i="1"/>
  <c r="Q25" i="1"/>
  <c r="U25" i="1"/>
  <c r="M25" i="1"/>
  <c r="W25" i="1"/>
  <c r="S25" i="1"/>
  <c r="M41" i="1"/>
  <c r="S41" i="1"/>
  <c r="W41" i="1"/>
  <c r="Q41" i="1"/>
  <c r="U41" i="1"/>
  <c r="M57" i="1"/>
  <c r="S57" i="1"/>
  <c r="W57" i="1"/>
  <c r="Q57" i="1"/>
  <c r="U57" i="1"/>
  <c r="Q15" i="1"/>
  <c r="U15" i="1"/>
  <c r="S15" i="1"/>
  <c r="M15" i="1"/>
  <c r="W15" i="1"/>
  <c r="Q31" i="1"/>
  <c r="U31" i="1"/>
  <c r="S31" i="1"/>
  <c r="M31" i="1"/>
  <c r="W31" i="1"/>
  <c r="M47" i="1"/>
  <c r="S47" i="1"/>
  <c r="W47" i="1"/>
  <c r="U47" i="1"/>
  <c r="Q47" i="1"/>
  <c r="M14" i="1"/>
  <c r="S14" i="1"/>
  <c r="W14" i="1"/>
  <c r="U14" i="1"/>
  <c r="Q14" i="1"/>
  <c r="M30" i="1"/>
  <c r="S30" i="1"/>
  <c r="W30" i="1"/>
  <c r="U30" i="1"/>
  <c r="Q30" i="1"/>
  <c r="Q46" i="1"/>
  <c r="U46" i="1"/>
  <c r="M46" i="1"/>
  <c r="W46" i="1"/>
  <c r="S46" i="1"/>
  <c r="Q9" i="1"/>
  <c r="U9" i="1"/>
  <c r="M9" i="1"/>
  <c r="W9" i="1"/>
  <c r="S9" i="1"/>
  <c r="M37" i="1"/>
  <c r="S37" i="1"/>
  <c r="W37" i="1"/>
  <c r="Q37" i="1"/>
  <c r="U37" i="1"/>
  <c r="M43" i="1"/>
  <c r="S43" i="1"/>
  <c r="W43" i="1"/>
  <c r="U43" i="1"/>
  <c r="Q43" i="1"/>
  <c r="M10" i="1"/>
  <c r="S10" i="1"/>
  <c r="W10" i="1"/>
  <c r="U10" i="1"/>
  <c r="Q10" i="1"/>
  <c r="Q42" i="1"/>
  <c r="U42" i="1"/>
  <c r="M42" i="1"/>
  <c r="W42" i="1"/>
  <c r="S42" i="1"/>
  <c r="Q5" i="1"/>
  <c r="U5" i="1"/>
  <c r="M5" i="1"/>
  <c r="W5" i="1"/>
  <c r="S5" i="1"/>
  <c r="Q35" i="1"/>
  <c r="U35" i="1"/>
  <c r="S35" i="1"/>
  <c r="W35" i="1"/>
  <c r="M35" i="1"/>
  <c r="M34" i="1"/>
  <c r="S34" i="1"/>
  <c r="W34" i="1"/>
  <c r="U34" i="1"/>
  <c r="Q34" i="1"/>
  <c r="M45" i="1"/>
  <c r="S45" i="1"/>
  <c r="W45" i="1"/>
  <c r="Q45" i="1"/>
  <c r="U45" i="1"/>
  <c r="Q19" i="1"/>
  <c r="U19" i="1"/>
  <c r="S19" i="1"/>
  <c r="W19" i="1"/>
  <c r="M19" i="1"/>
  <c r="U2" i="1"/>
  <c r="W2" i="1"/>
  <c r="S2" i="1"/>
  <c r="Q2" i="1"/>
  <c r="M2" i="1"/>
  <c r="L70" i="1" l="1"/>
  <c r="K71" i="1"/>
  <c r="S69" i="1"/>
  <c r="W69" i="1"/>
  <c r="Q69" i="1"/>
  <c r="M69" i="1"/>
  <c r="U69" i="1"/>
  <c r="M70" i="1" l="1"/>
  <c r="Q70" i="1"/>
  <c r="S70" i="1"/>
  <c r="U70" i="1"/>
  <c r="W70" i="1"/>
  <c r="L71" i="1"/>
  <c r="K72" i="1"/>
  <c r="M71" i="1" l="1"/>
  <c r="Q71" i="1"/>
  <c r="U71" i="1"/>
  <c r="W71" i="1"/>
  <c r="S71" i="1"/>
  <c r="L72" i="1"/>
  <c r="K73" i="1"/>
  <c r="L73" i="1" l="1"/>
  <c r="K74" i="1"/>
  <c r="M72" i="1"/>
  <c r="Q72" i="1"/>
  <c r="U72" i="1"/>
  <c r="S72" i="1"/>
  <c r="W72" i="1"/>
  <c r="L74" i="1" l="1"/>
  <c r="K75" i="1"/>
  <c r="M73" i="1"/>
  <c r="Q73" i="1"/>
  <c r="S73" i="1"/>
  <c r="U73" i="1"/>
  <c r="W73" i="1"/>
  <c r="L75" i="1" l="1"/>
  <c r="K76" i="1"/>
  <c r="S74" i="1"/>
  <c r="W74" i="1"/>
  <c r="Q74" i="1"/>
  <c r="M74" i="1"/>
  <c r="U74" i="1"/>
  <c r="L76" i="1" l="1"/>
  <c r="K77" i="1"/>
  <c r="M75" i="1"/>
  <c r="Q75" i="1"/>
  <c r="S75" i="1"/>
  <c r="U75" i="1"/>
  <c r="W75" i="1"/>
  <c r="M76" i="1" l="1"/>
  <c r="Q76" i="1"/>
  <c r="U76" i="1"/>
  <c r="W76" i="1"/>
  <c r="S76" i="1"/>
  <c r="L77" i="1"/>
  <c r="K78" i="1"/>
  <c r="L78" i="1" l="1"/>
  <c r="K79" i="1"/>
  <c r="M77" i="1"/>
  <c r="Q77" i="1"/>
  <c r="S77" i="1"/>
  <c r="U77" i="1"/>
  <c r="W77" i="1"/>
  <c r="L79" i="1" l="1"/>
  <c r="K80" i="1"/>
  <c r="S78" i="1"/>
  <c r="W78" i="1"/>
  <c r="M78" i="1"/>
  <c r="U78" i="1"/>
  <c r="Q78" i="1"/>
  <c r="L80" i="1" l="1"/>
  <c r="K81" i="1"/>
  <c r="M79" i="1"/>
  <c r="Q79" i="1"/>
  <c r="S79" i="1"/>
  <c r="U79" i="1"/>
  <c r="W79" i="1"/>
  <c r="M80" i="1" l="1"/>
  <c r="Q80" i="1"/>
  <c r="U80" i="1"/>
  <c r="S80" i="1"/>
  <c r="W80" i="1"/>
  <c r="L81" i="1"/>
  <c r="K82" i="1"/>
  <c r="L82" i="1" l="1"/>
  <c r="K83" i="1"/>
  <c r="M81" i="1"/>
  <c r="Q81" i="1"/>
  <c r="S81" i="1"/>
  <c r="U81" i="1"/>
  <c r="W81" i="1"/>
  <c r="L83" i="1" l="1"/>
  <c r="K84" i="1"/>
  <c r="S82" i="1"/>
  <c r="W82" i="1"/>
  <c r="Q82" i="1"/>
  <c r="U82" i="1"/>
  <c r="M82" i="1"/>
  <c r="M83" i="1" l="1"/>
  <c r="Q83" i="1"/>
  <c r="S83" i="1"/>
  <c r="U83" i="1"/>
  <c r="W83" i="1"/>
  <c r="L84" i="1"/>
  <c r="K85" i="1"/>
  <c r="M84" i="1" l="1"/>
  <c r="Q84" i="1"/>
  <c r="U84" i="1"/>
  <c r="W84" i="1"/>
  <c r="S84" i="1"/>
  <c r="L85" i="1"/>
  <c r="K86" i="1"/>
  <c r="L86" i="1" l="1"/>
  <c r="K87" i="1"/>
  <c r="M85" i="1"/>
  <c r="Q85" i="1"/>
  <c r="S85" i="1"/>
  <c r="U85" i="1"/>
  <c r="W85" i="1"/>
  <c r="L87" i="1" l="1"/>
  <c r="K88" i="1"/>
  <c r="S86" i="1"/>
  <c r="W86" i="1"/>
  <c r="M86" i="1"/>
  <c r="U86" i="1"/>
  <c r="Q86" i="1"/>
  <c r="L88" i="1" l="1"/>
  <c r="K89" i="1"/>
  <c r="M87" i="1"/>
  <c r="Q87" i="1"/>
  <c r="S87" i="1"/>
  <c r="U87" i="1"/>
  <c r="W87" i="1"/>
  <c r="L89" i="1" l="1"/>
  <c r="K90" i="1"/>
  <c r="S88" i="1"/>
  <c r="W88" i="1"/>
  <c r="M88" i="1"/>
  <c r="U88" i="1"/>
  <c r="Q88" i="1"/>
  <c r="M89" i="1" l="1"/>
  <c r="Q89" i="1"/>
  <c r="S89" i="1"/>
  <c r="U89" i="1"/>
  <c r="W89" i="1"/>
  <c r="L90" i="1"/>
  <c r="K91" i="1"/>
  <c r="M90" i="1" l="1"/>
  <c r="Q90" i="1"/>
  <c r="U90" i="1"/>
  <c r="S90" i="1"/>
  <c r="W90" i="1"/>
  <c r="L91" i="1"/>
  <c r="K92" i="1"/>
  <c r="L92" i="1" l="1"/>
  <c r="K93" i="1"/>
  <c r="M91" i="1"/>
  <c r="Q91" i="1"/>
  <c r="S91" i="1"/>
  <c r="U91" i="1"/>
  <c r="W91" i="1"/>
  <c r="L93" i="1" l="1"/>
  <c r="K94" i="1"/>
  <c r="S92" i="1"/>
  <c r="W92" i="1"/>
  <c r="Q92" i="1"/>
  <c r="M92" i="1"/>
  <c r="U92" i="1"/>
  <c r="M93" i="1" l="1"/>
  <c r="Q93" i="1"/>
  <c r="S93" i="1"/>
  <c r="U93" i="1"/>
  <c r="W93" i="1"/>
  <c r="L94" i="1"/>
  <c r="K95" i="1"/>
  <c r="M94" i="1" l="1"/>
  <c r="Q94" i="1"/>
  <c r="U94" i="1"/>
  <c r="W94" i="1"/>
  <c r="S94" i="1"/>
  <c r="L95" i="1"/>
  <c r="K96" i="1"/>
  <c r="L96" i="1" l="1"/>
  <c r="K97" i="1"/>
  <c r="M95" i="1"/>
  <c r="Q95" i="1"/>
  <c r="S95" i="1"/>
  <c r="U95" i="1"/>
  <c r="W95" i="1"/>
  <c r="L97" i="1" l="1"/>
  <c r="K98" i="1"/>
  <c r="S96" i="1"/>
  <c r="W96" i="1"/>
  <c r="M96" i="1"/>
  <c r="U96" i="1"/>
  <c r="Q96" i="1"/>
  <c r="L98" i="1" l="1"/>
  <c r="K99" i="1"/>
  <c r="M97" i="1"/>
  <c r="Q97" i="1"/>
  <c r="S97" i="1"/>
  <c r="U97" i="1"/>
  <c r="W97" i="1"/>
  <c r="L99" i="1" l="1"/>
  <c r="K100" i="1"/>
  <c r="M98" i="1"/>
  <c r="Q98" i="1"/>
  <c r="U98" i="1"/>
  <c r="S98" i="1"/>
  <c r="W98" i="1"/>
  <c r="M99" i="1" l="1"/>
  <c r="Q99" i="1"/>
  <c r="S99" i="1"/>
  <c r="U99" i="1"/>
  <c r="W99" i="1"/>
  <c r="L100" i="1"/>
  <c r="K101" i="1"/>
  <c r="S100" i="1" l="1"/>
  <c r="W100" i="1"/>
  <c r="Q100" i="1"/>
  <c r="M100" i="1"/>
  <c r="U100" i="1"/>
  <c r="L101" i="1"/>
  <c r="K102" i="1"/>
  <c r="L102" i="1" l="1"/>
  <c r="K103" i="1"/>
  <c r="M101" i="1"/>
  <c r="Q101" i="1"/>
  <c r="S101" i="1"/>
  <c r="U101" i="1"/>
  <c r="W101" i="1"/>
  <c r="L103" i="1" l="1"/>
  <c r="K104" i="1"/>
  <c r="M102" i="1"/>
  <c r="Q102" i="1"/>
  <c r="U102" i="1"/>
  <c r="W102" i="1"/>
  <c r="S102" i="1"/>
  <c r="M103" i="1" l="1"/>
  <c r="Q103" i="1"/>
  <c r="S103" i="1"/>
  <c r="U103" i="1"/>
  <c r="W103" i="1"/>
  <c r="L104" i="1"/>
  <c r="K105" i="1"/>
  <c r="S104" i="1" l="1"/>
  <c r="W104" i="1"/>
  <c r="M104" i="1"/>
  <c r="U104" i="1"/>
  <c r="Q104" i="1"/>
  <c r="L105" i="1"/>
  <c r="K106" i="1"/>
  <c r="M105" i="1" l="1"/>
  <c r="Q105" i="1"/>
  <c r="S105" i="1"/>
  <c r="U105" i="1"/>
  <c r="W105" i="1"/>
  <c r="L106" i="1"/>
  <c r="K107" i="1"/>
  <c r="M106" i="1" l="1"/>
  <c r="Q106" i="1"/>
  <c r="U106" i="1"/>
  <c r="S106" i="1"/>
  <c r="W106" i="1"/>
  <c r="L107" i="1"/>
  <c r="K108" i="1"/>
  <c r="L108" i="1" l="1"/>
  <c r="K109" i="1"/>
  <c r="M107" i="1"/>
  <c r="Q107" i="1"/>
  <c r="S107" i="1"/>
  <c r="U107" i="1"/>
  <c r="W107" i="1"/>
  <c r="L109" i="1" l="1"/>
  <c r="K110" i="1"/>
  <c r="S108" i="1"/>
  <c r="W108" i="1"/>
  <c r="Q108" i="1"/>
  <c r="M108" i="1"/>
  <c r="U108" i="1"/>
  <c r="M109" i="1" l="1"/>
  <c r="Q109" i="1"/>
  <c r="S109" i="1"/>
  <c r="U109" i="1"/>
  <c r="W109" i="1"/>
  <c r="L110" i="1"/>
  <c r="K111" i="1"/>
  <c r="M110" i="1" l="1"/>
  <c r="Q110" i="1"/>
  <c r="U110" i="1"/>
  <c r="W110" i="1"/>
  <c r="S110" i="1"/>
  <c r="L111" i="1"/>
  <c r="K112" i="1"/>
  <c r="L112" i="1" l="1"/>
  <c r="K113" i="1"/>
  <c r="M111" i="1"/>
  <c r="Q111" i="1"/>
  <c r="S111" i="1"/>
  <c r="U111" i="1"/>
  <c r="W111" i="1"/>
  <c r="L113" i="1" l="1"/>
  <c r="K114" i="1"/>
  <c r="S112" i="1"/>
  <c r="W112" i="1"/>
  <c r="M112" i="1"/>
  <c r="U112" i="1"/>
  <c r="Q112" i="1"/>
  <c r="L114" i="1" l="1"/>
  <c r="K115" i="1"/>
  <c r="M113" i="1"/>
  <c r="Q113" i="1"/>
  <c r="S113" i="1"/>
  <c r="U113" i="1"/>
  <c r="W113" i="1"/>
  <c r="L115" i="1" l="1"/>
  <c r="K116" i="1"/>
  <c r="M114" i="1"/>
  <c r="Q114" i="1"/>
  <c r="U114" i="1"/>
  <c r="S114" i="1"/>
  <c r="W114" i="1"/>
  <c r="M115" i="1" l="1"/>
  <c r="Q115" i="1"/>
  <c r="S115" i="1"/>
  <c r="U115" i="1"/>
  <c r="W115" i="1"/>
  <c r="L116" i="1"/>
  <c r="K117" i="1"/>
  <c r="S116" i="1" l="1"/>
  <c r="W116" i="1"/>
  <c r="Q116" i="1"/>
  <c r="M116" i="1"/>
  <c r="U116" i="1"/>
  <c r="K118" i="1"/>
  <c r="L117" i="1"/>
  <c r="M117" i="1" l="1"/>
  <c r="S117" i="1"/>
  <c r="W117" i="1"/>
  <c r="Q117" i="1"/>
  <c r="U117" i="1"/>
  <c r="L118" i="1"/>
  <c r="K119" i="1"/>
  <c r="M118" i="1" l="1"/>
  <c r="Q118" i="1"/>
  <c r="S118" i="1"/>
  <c r="U118" i="1"/>
  <c r="W118" i="1"/>
  <c r="L119" i="1"/>
  <c r="K120" i="1"/>
  <c r="L120" i="1" l="1"/>
  <c r="K121" i="1"/>
  <c r="M119" i="1"/>
  <c r="Q119" i="1"/>
  <c r="U119" i="1"/>
  <c r="S119" i="1"/>
  <c r="W119" i="1"/>
  <c r="L121" i="1" l="1"/>
  <c r="K122" i="1"/>
  <c r="M120" i="1"/>
  <c r="Q120" i="1"/>
  <c r="S120" i="1"/>
  <c r="U120" i="1"/>
  <c r="W120" i="1"/>
  <c r="L122" i="1" l="1"/>
  <c r="K123" i="1"/>
  <c r="S121" i="1"/>
  <c r="W121" i="1"/>
  <c r="M121" i="1"/>
  <c r="Q121" i="1"/>
  <c r="U121" i="1"/>
  <c r="M122" i="1" l="1"/>
  <c r="Q122" i="1"/>
  <c r="S122" i="1"/>
  <c r="U122" i="1"/>
  <c r="W122" i="1"/>
  <c r="L123" i="1"/>
  <c r="K124" i="1"/>
  <c r="M123" i="1" l="1"/>
  <c r="Q123" i="1"/>
  <c r="U123" i="1"/>
  <c r="S123" i="1"/>
  <c r="W123" i="1"/>
  <c r="L124" i="1"/>
  <c r="K125" i="1"/>
  <c r="L125" i="1" l="1"/>
  <c r="K126" i="1"/>
  <c r="M124" i="1"/>
  <c r="Q124" i="1"/>
  <c r="S124" i="1"/>
  <c r="U124" i="1"/>
  <c r="W124" i="1"/>
  <c r="L126" i="1" l="1"/>
  <c r="K127" i="1"/>
  <c r="S125" i="1"/>
  <c r="W125" i="1"/>
  <c r="M125" i="1"/>
  <c r="Q125" i="1"/>
  <c r="U125" i="1"/>
  <c r="L127" i="1" l="1"/>
  <c r="K128" i="1"/>
  <c r="M126" i="1"/>
  <c r="Q126" i="1"/>
  <c r="S126" i="1"/>
  <c r="U126" i="1"/>
  <c r="W126" i="1"/>
  <c r="L128" i="1" l="1"/>
  <c r="K129" i="1"/>
  <c r="M127" i="1"/>
  <c r="Q127" i="1"/>
  <c r="U127" i="1"/>
  <c r="S127" i="1"/>
  <c r="W127" i="1"/>
  <c r="M128" i="1" l="1"/>
  <c r="Q128" i="1"/>
  <c r="S128" i="1"/>
  <c r="U128" i="1"/>
  <c r="W128" i="1"/>
  <c r="L129" i="1"/>
  <c r="K130" i="1"/>
  <c r="S129" i="1" l="1"/>
  <c r="W129" i="1"/>
  <c r="M129" i="1"/>
  <c r="Q129" i="1"/>
  <c r="U129" i="1"/>
  <c r="L130" i="1"/>
  <c r="K131" i="1"/>
  <c r="M130" i="1" l="1"/>
  <c r="Q130" i="1"/>
  <c r="S130" i="1"/>
  <c r="U130" i="1"/>
  <c r="W130" i="1"/>
  <c r="L131" i="1"/>
  <c r="K132" i="1"/>
  <c r="M131" i="1" l="1"/>
  <c r="Q131" i="1"/>
  <c r="U131" i="1"/>
  <c r="S131" i="1"/>
  <c r="W131" i="1"/>
  <c r="L132" i="1"/>
  <c r="K133" i="1"/>
  <c r="L133" i="1" l="1"/>
  <c r="K134" i="1"/>
  <c r="M132" i="1"/>
  <c r="Q132" i="1"/>
  <c r="S132" i="1"/>
  <c r="U132" i="1"/>
  <c r="W132" i="1"/>
  <c r="L134" i="1" l="1"/>
  <c r="K135" i="1"/>
  <c r="S133" i="1"/>
  <c r="W133" i="1"/>
  <c r="M133" i="1"/>
  <c r="Q133" i="1"/>
  <c r="U133" i="1"/>
  <c r="L135" i="1" l="1"/>
  <c r="K136" i="1"/>
  <c r="M134" i="1"/>
  <c r="Q134" i="1"/>
  <c r="S134" i="1"/>
  <c r="U134" i="1"/>
  <c r="W134" i="1"/>
  <c r="L136" i="1" l="1"/>
  <c r="K137" i="1"/>
  <c r="M135" i="1"/>
  <c r="Q135" i="1"/>
  <c r="U135" i="1"/>
  <c r="S135" i="1"/>
  <c r="W135" i="1"/>
  <c r="M136" i="1" l="1"/>
  <c r="Q136" i="1"/>
  <c r="S136" i="1"/>
  <c r="U136" i="1"/>
  <c r="W136" i="1"/>
  <c r="L137" i="1"/>
  <c r="K138" i="1"/>
  <c r="S137" i="1" l="1"/>
  <c r="W137" i="1"/>
  <c r="M137" i="1"/>
  <c r="Q137" i="1"/>
  <c r="U137" i="1"/>
  <c r="L138" i="1"/>
  <c r="K139" i="1"/>
  <c r="M138" i="1" l="1"/>
  <c r="Q138" i="1"/>
  <c r="S138" i="1"/>
  <c r="U138" i="1"/>
  <c r="W138" i="1"/>
  <c r="L139" i="1"/>
  <c r="K140" i="1"/>
  <c r="M139" i="1" l="1"/>
  <c r="Q139" i="1"/>
  <c r="U139" i="1"/>
  <c r="S139" i="1"/>
  <c r="W139" i="1"/>
  <c r="L140" i="1"/>
  <c r="K141" i="1"/>
  <c r="L141" i="1" l="1"/>
  <c r="K142" i="1"/>
  <c r="M140" i="1"/>
  <c r="Q140" i="1"/>
  <c r="S140" i="1"/>
  <c r="U140" i="1"/>
  <c r="W140" i="1"/>
  <c r="L142" i="1" l="1"/>
  <c r="K143" i="1"/>
  <c r="S141" i="1"/>
  <c r="W141" i="1"/>
  <c r="M141" i="1"/>
  <c r="Q141" i="1"/>
  <c r="U141" i="1"/>
  <c r="L143" i="1" l="1"/>
  <c r="K144" i="1"/>
  <c r="M142" i="1"/>
  <c r="Q142" i="1"/>
  <c r="S142" i="1"/>
  <c r="U142" i="1"/>
  <c r="W142" i="1"/>
  <c r="L144" i="1" l="1"/>
  <c r="K145" i="1"/>
  <c r="M143" i="1"/>
  <c r="Q143" i="1"/>
  <c r="U143" i="1"/>
  <c r="S143" i="1"/>
  <c r="W143" i="1"/>
  <c r="M144" i="1" l="1"/>
  <c r="Q144" i="1"/>
  <c r="S144" i="1"/>
  <c r="U144" i="1"/>
  <c r="W144" i="1"/>
  <c r="L145" i="1"/>
  <c r="K146" i="1"/>
  <c r="S145" i="1" l="1"/>
  <c r="W145" i="1"/>
  <c r="M145" i="1"/>
  <c r="Q145" i="1"/>
  <c r="U145" i="1"/>
  <c r="L146" i="1"/>
  <c r="K147" i="1"/>
  <c r="M146" i="1" l="1"/>
  <c r="Q146" i="1"/>
  <c r="S146" i="1"/>
  <c r="U146" i="1"/>
  <c r="W146" i="1"/>
  <c r="L147" i="1"/>
  <c r="K148" i="1"/>
  <c r="M147" i="1" l="1"/>
  <c r="Q147" i="1"/>
  <c r="U147" i="1"/>
  <c r="S147" i="1"/>
  <c r="W147" i="1"/>
  <c r="L148" i="1"/>
  <c r="K149" i="1"/>
  <c r="L149" i="1" l="1"/>
  <c r="K150" i="1"/>
  <c r="M148" i="1"/>
  <c r="Q148" i="1"/>
  <c r="S148" i="1"/>
  <c r="U148" i="1"/>
  <c r="W148" i="1"/>
  <c r="L150" i="1" l="1"/>
  <c r="K151" i="1"/>
  <c r="S149" i="1"/>
  <c r="W149" i="1"/>
  <c r="M149" i="1"/>
  <c r="Q149" i="1"/>
  <c r="U149" i="1"/>
  <c r="L151" i="1" l="1"/>
  <c r="K152" i="1"/>
  <c r="M150" i="1"/>
  <c r="Q150" i="1"/>
  <c r="S150" i="1"/>
  <c r="U150" i="1"/>
  <c r="W150" i="1"/>
  <c r="L152" i="1" l="1"/>
  <c r="K153" i="1"/>
  <c r="M151" i="1"/>
  <c r="Q151" i="1"/>
  <c r="U151" i="1"/>
  <c r="S151" i="1"/>
  <c r="W151" i="1"/>
  <c r="M152" i="1" l="1"/>
  <c r="Q152" i="1"/>
  <c r="S152" i="1"/>
  <c r="U152" i="1"/>
  <c r="W152" i="1"/>
  <c r="L153" i="1"/>
  <c r="K154" i="1"/>
  <c r="S153" i="1" l="1"/>
  <c r="W153" i="1"/>
  <c r="M153" i="1"/>
  <c r="Q153" i="1"/>
  <c r="U153" i="1"/>
  <c r="L154" i="1"/>
  <c r="K155" i="1"/>
  <c r="M154" i="1" l="1"/>
  <c r="Q154" i="1"/>
  <c r="S154" i="1"/>
  <c r="U154" i="1"/>
  <c r="W154" i="1"/>
  <c r="L155" i="1"/>
  <c r="K156" i="1"/>
  <c r="M155" i="1" l="1"/>
  <c r="Q155" i="1"/>
  <c r="U155" i="1"/>
  <c r="S155" i="1"/>
  <c r="W155" i="1"/>
  <c r="L156" i="1"/>
  <c r="K157" i="1"/>
  <c r="L157" i="1" l="1"/>
  <c r="K158" i="1"/>
  <c r="M156" i="1"/>
  <c r="Q156" i="1"/>
  <c r="S156" i="1"/>
  <c r="U156" i="1"/>
  <c r="W156" i="1"/>
  <c r="L158" i="1" l="1"/>
  <c r="K159" i="1"/>
  <c r="S157" i="1"/>
  <c r="W157" i="1"/>
  <c r="M157" i="1"/>
  <c r="Q157" i="1"/>
  <c r="U157" i="1"/>
  <c r="L159" i="1" l="1"/>
  <c r="K160" i="1"/>
  <c r="M158" i="1"/>
  <c r="Q158" i="1"/>
  <c r="S158" i="1"/>
  <c r="U158" i="1"/>
  <c r="W158" i="1"/>
  <c r="L160" i="1" l="1"/>
  <c r="K161" i="1"/>
  <c r="M159" i="1"/>
  <c r="Q159" i="1"/>
  <c r="U159" i="1"/>
  <c r="S159" i="1"/>
  <c r="W159" i="1"/>
  <c r="M160" i="1" l="1"/>
  <c r="Q160" i="1"/>
  <c r="S160" i="1"/>
  <c r="U160" i="1"/>
  <c r="W160" i="1"/>
  <c r="L161" i="1"/>
  <c r="K162" i="1"/>
  <c r="S161" i="1" l="1"/>
  <c r="W161" i="1"/>
  <c r="M161" i="1"/>
  <c r="Q161" i="1"/>
  <c r="U161" i="1"/>
  <c r="L162" i="1"/>
  <c r="K163" i="1"/>
  <c r="M162" i="1" l="1"/>
  <c r="Q162" i="1"/>
  <c r="S162" i="1"/>
  <c r="U162" i="1"/>
  <c r="W162" i="1"/>
  <c r="L163" i="1"/>
  <c r="K164" i="1"/>
  <c r="M163" i="1" l="1"/>
  <c r="Q163" i="1"/>
  <c r="U163" i="1"/>
  <c r="S163" i="1"/>
  <c r="W163" i="1"/>
  <c r="L164" i="1"/>
  <c r="K165" i="1"/>
  <c r="L165" i="1" l="1"/>
  <c r="K166" i="1"/>
  <c r="M164" i="1"/>
  <c r="Q164" i="1"/>
  <c r="S164" i="1"/>
  <c r="U164" i="1"/>
  <c r="W164" i="1"/>
  <c r="L166" i="1" l="1"/>
  <c r="K167" i="1"/>
  <c r="S165" i="1"/>
  <c r="W165" i="1"/>
  <c r="M165" i="1"/>
  <c r="Q165" i="1"/>
  <c r="U165" i="1"/>
  <c r="L167" i="1" l="1"/>
  <c r="K168" i="1"/>
  <c r="M166" i="1"/>
  <c r="Q166" i="1"/>
  <c r="S166" i="1"/>
  <c r="U166" i="1"/>
  <c r="W166" i="1"/>
  <c r="L168" i="1" l="1"/>
  <c r="K169" i="1"/>
  <c r="M167" i="1"/>
  <c r="Q167" i="1"/>
  <c r="U167" i="1"/>
  <c r="S167" i="1"/>
  <c r="W167" i="1"/>
  <c r="M168" i="1" l="1"/>
  <c r="Q168" i="1"/>
  <c r="S168" i="1"/>
  <c r="U168" i="1"/>
  <c r="W168" i="1"/>
  <c r="L169" i="1"/>
  <c r="K170" i="1"/>
  <c r="S169" i="1" l="1"/>
  <c r="W169" i="1"/>
  <c r="M169" i="1"/>
  <c r="Q169" i="1"/>
  <c r="U169" i="1"/>
  <c r="L170" i="1"/>
  <c r="K171" i="1"/>
  <c r="M170" i="1" l="1"/>
  <c r="Q170" i="1"/>
  <c r="S170" i="1"/>
  <c r="U170" i="1"/>
  <c r="W170" i="1"/>
  <c r="L171" i="1"/>
  <c r="K172" i="1"/>
  <c r="M171" i="1" l="1"/>
  <c r="Q171" i="1"/>
  <c r="U171" i="1"/>
  <c r="S171" i="1"/>
  <c r="W171" i="1"/>
  <c r="L172" i="1"/>
  <c r="K173" i="1"/>
  <c r="L173" i="1" l="1"/>
  <c r="K174" i="1"/>
  <c r="M172" i="1"/>
  <c r="Q172" i="1"/>
  <c r="S172" i="1"/>
  <c r="U172" i="1"/>
  <c r="W172" i="1"/>
  <c r="L174" i="1" l="1"/>
  <c r="K175" i="1"/>
  <c r="S173" i="1"/>
  <c r="W173" i="1"/>
  <c r="M173" i="1"/>
  <c r="Q173" i="1"/>
  <c r="U173" i="1"/>
  <c r="L175" i="1" l="1"/>
  <c r="K176" i="1"/>
  <c r="M174" i="1"/>
  <c r="Q174" i="1"/>
  <c r="S174" i="1"/>
  <c r="U174" i="1"/>
  <c r="W174" i="1"/>
  <c r="L176" i="1" l="1"/>
  <c r="K177" i="1"/>
  <c r="M175" i="1"/>
  <c r="Q175" i="1"/>
  <c r="U175" i="1"/>
  <c r="S175" i="1"/>
  <c r="W175" i="1"/>
  <c r="M176" i="1" l="1"/>
  <c r="Q176" i="1"/>
  <c r="S176" i="1"/>
  <c r="U176" i="1"/>
  <c r="W176" i="1"/>
  <c r="L177" i="1"/>
  <c r="K178" i="1"/>
  <c r="M177" i="1" l="1"/>
  <c r="Q177" i="1"/>
  <c r="S177" i="1"/>
  <c r="U177" i="1"/>
  <c r="W177" i="1"/>
  <c r="L178" i="1"/>
  <c r="K179" i="1"/>
  <c r="M178" i="1" l="1"/>
  <c r="Q178" i="1"/>
  <c r="S178" i="1"/>
  <c r="U178" i="1"/>
  <c r="W178" i="1"/>
  <c r="L179" i="1"/>
  <c r="K180" i="1"/>
  <c r="L180" i="1" l="1"/>
  <c r="K181" i="1"/>
  <c r="M179" i="1"/>
  <c r="Q179" i="1"/>
  <c r="S179" i="1"/>
  <c r="U179" i="1"/>
  <c r="W179" i="1"/>
  <c r="L181" i="1" l="1"/>
  <c r="K182" i="1"/>
  <c r="M180" i="1"/>
  <c r="Q180" i="1"/>
  <c r="S180" i="1"/>
  <c r="U180" i="1"/>
  <c r="W180" i="1"/>
  <c r="L182" i="1" l="1"/>
  <c r="K183" i="1"/>
  <c r="M181" i="1"/>
  <c r="Q181" i="1"/>
  <c r="S181" i="1"/>
  <c r="U181" i="1"/>
  <c r="W181" i="1"/>
  <c r="M182" i="1" l="1"/>
  <c r="Q182" i="1"/>
  <c r="S182" i="1"/>
  <c r="U182" i="1"/>
  <c r="W182" i="1"/>
  <c r="L183" i="1"/>
  <c r="K184" i="1"/>
  <c r="M183" i="1" l="1"/>
  <c r="Q183" i="1"/>
  <c r="S183" i="1"/>
  <c r="U183" i="1"/>
  <c r="W183" i="1"/>
  <c r="L184" i="1"/>
  <c r="K185" i="1"/>
  <c r="M184" i="1" l="1"/>
  <c r="Q184" i="1"/>
  <c r="S184" i="1"/>
  <c r="U184" i="1"/>
  <c r="W184" i="1"/>
  <c r="L185" i="1"/>
  <c r="K186" i="1"/>
  <c r="L186" i="1" l="1"/>
  <c r="K187" i="1"/>
  <c r="M185" i="1"/>
  <c r="Q185" i="1"/>
  <c r="S185" i="1"/>
  <c r="U185" i="1"/>
  <c r="W185" i="1"/>
  <c r="L187" i="1" l="1"/>
  <c r="K188" i="1"/>
  <c r="M186" i="1"/>
  <c r="Q186" i="1"/>
  <c r="S186" i="1"/>
  <c r="U186" i="1"/>
  <c r="W186" i="1"/>
  <c r="L188" i="1" l="1"/>
  <c r="K189" i="1"/>
  <c r="M187" i="1"/>
  <c r="Q187" i="1"/>
  <c r="S187" i="1"/>
  <c r="U187" i="1"/>
  <c r="W187" i="1"/>
  <c r="M188" i="1" l="1"/>
  <c r="Q188" i="1"/>
  <c r="S188" i="1"/>
  <c r="U188" i="1"/>
  <c r="W188" i="1"/>
  <c r="L189" i="1"/>
  <c r="K190" i="1"/>
  <c r="M189" i="1" l="1"/>
  <c r="Q189" i="1"/>
  <c r="S189" i="1"/>
  <c r="U189" i="1"/>
  <c r="W189" i="1"/>
  <c r="L190" i="1"/>
  <c r="K191" i="1"/>
  <c r="M190" i="1" l="1"/>
  <c r="Q190" i="1"/>
  <c r="S190" i="1"/>
  <c r="U190" i="1"/>
  <c r="W190" i="1"/>
  <c r="L191" i="1"/>
  <c r="K192" i="1"/>
  <c r="L192" i="1" l="1"/>
  <c r="K193" i="1"/>
  <c r="M191" i="1"/>
  <c r="Q191" i="1"/>
  <c r="S191" i="1"/>
  <c r="U191" i="1"/>
  <c r="W191" i="1"/>
  <c r="L193" i="1" l="1"/>
  <c r="K194" i="1"/>
  <c r="M192" i="1"/>
  <c r="Q192" i="1"/>
  <c r="S192" i="1"/>
  <c r="U192" i="1"/>
  <c r="W192" i="1"/>
  <c r="L194" i="1" l="1"/>
  <c r="K195" i="1"/>
  <c r="M193" i="1"/>
  <c r="Q193" i="1"/>
  <c r="S193" i="1"/>
  <c r="U193" i="1"/>
  <c r="W193" i="1"/>
  <c r="M194" i="1" l="1"/>
  <c r="Q194" i="1"/>
  <c r="S194" i="1"/>
  <c r="U194" i="1"/>
  <c r="W194" i="1"/>
  <c r="L195" i="1"/>
  <c r="K196" i="1"/>
  <c r="M195" i="1" l="1"/>
  <c r="Q195" i="1"/>
  <c r="S195" i="1"/>
  <c r="U195" i="1"/>
  <c r="W195" i="1"/>
  <c r="L196" i="1"/>
  <c r="K197" i="1"/>
  <c r="M196" i="1" l="1"/>
  <c r="Q196" i="1"/>
  <c r="S196" i="1"/>
  <c r="U196" i="1"/>
  <c r="W196" i="1"/>
  <c r="L197" i="1"/>
  <c r="K198" i="1"/>
  <c r="L198" i="1" l="1"/>
  <c r="K199" i="1"/>
  <c r="M197" i="1"/>
  <c r="Q197" i="1"/>
  <c r="S197" i="1"/>
  <c r="U197" i="1"/>
  <c r="W197" i="1"/>
  <c r="L199" i="1" l="1"/>
  <c r="K200" i="1"/>
  <c r="M198" i="1"/>
  <c r="Q198" i="1"/>
  <c r="S198" i="1"/>
  <c r="U198" i="1"/>
  <c r="W198" i="1"/>
  <c r="L200" i="1" l="1"/>
  <c r="K201" i="1"/>
  <c r="M199" i="1"/>
  <c r="Q199" i="1"/>
  <c r="S199" i="1"/>
  <c r="U199" i="1"/>
  <c r="W199" i="1"/>
  <c r="M200" i="1" l="1"/>
  <c r="Q200" i="1"/>
  <c r="S200" i="1"/>
  <c r="U200" i="1"/>
  <c r="W200" i="1"/>
  <c r="L201" i="1"/>
  <c r="M201" i="1" l="1"/>
  <c r="A38" i="1" s="1"/>
  <c r="Q201" i="1"/>
  <c r="B38" i="1" s="1"/>
  <c r="S201" i="1"/>
  <c r="C38" i="1" s="1"/>
  <c r="U201" i="1"/>
  <c r="D38" i="1" s="1"/>
  <c r="W201" i="1"/>
  <c r="E38" i="1" s="1"/>
  <c r="A36" i="1" l="1"/>
  <c r="C36" i="1" s="1"/>
  <c r="A35" i="1"/>
  <c r="C35" i="1" s="1"/>
  <c r="C41" i="1" l="1"/>
  <c r="C37" i="1" s="1"/>
  <c r="C39" i="1"/>
  <c r="C40" i="1" s="1"/>
  <c r="E41" i="1"/>
  <c r="E37" i="1" s="1"/>
  <c r="E39" i="1"/>
  <c r="E40" i="1" s="1"/>
  <c r="A41" i="1"/>
  <c r="A39" i="1"/>
  <c r="A40" i="1" s="1"/>
  <c r="A44" i="1"/>
  <c r="O62" i="1" l="1"/>
  <c r="P62" i="1"/>
  <c r="O63" i="1"/>
  <c r="P63" i="1"/>
  <c r="O64" i="1"/>
  <c r="P64" i="1"/>
  <c r="P65" i="1"/>
  <c r="O65" i="1"/>
  <c r="O66" i="1"/>
  <c r="P66" i="1"/>
  <c r="O67" i="1"/>
  <c r="P67" i="1"/>
  <c r="O68" i="1"/>
  <c r="P68" i="1"/>
  <c r="O69" i="1"/>
  <c r="P69" i="1"/>
  <c r="O70" i="1"/>
  <c r="P70" i="1"/>
  <c r="O71" i="1"/>
  <c r="P71" i="1"/>
  <c r="P72" i="1"/>
  <c r="O72" i="1"/>
  <c r="O73" i="1"/>
  <c r="O34" i="1"/>
  <c r="P27" i="1"/>
  <c r="P26" i="1"/>
  <c r="O23" i="1"/>
  <c r="P41" i="1"/>
  <c r="O13" i="1"/>
  <c r="P29" i="1"/>
  <c r="O20" i="1"/>
  <c r="P31" i="1"/>
  <c r="O27" i="1"/>
  <c r="O17" i="1"/>
  <c r="O8" i="1"/>
  <c r="P7" i="1"/>
  <c r="O3" i="1"/>
  <c r="O57" i="1"/>
  <c r="O14" i="1"/>
  <c r="O58" i="1"/>
  <c r="P42" i="1"/>
  <c r="P4" i="1"/>
  <c r="P8" i="1"/>
  <c r="P44" i="1"/>
  <c r="O56" i="1"/>
  <c r="P53" i="1"/>
  <c r="P51" i="1"/>
  <c r="O47" i="1"/>
  <c r="O37" i="1"/>
  <c r="O12" i="1"/>
  <c r="O11" i="1"/>
  <c r="P54" i="1"/>
  <c r="P32" i="1"/>
  <c r="O38" i="1"/>
  <c r="P52" i="1"/>
  <c r="P56" i="1"/>
  <c r="P47" i="1"/>
  <c r="O33" i="1"/>
  <c r="P23" i="1"/>
  <c r="O9" i="1"/>
  <c r="P10" i="1"/>
  <c r="O49" i="1"/>
  <c r="O35" i="1"/>
  <c r="P18" i="1"/>
  <c r="P13" i="1"/>
  <c r="P5" i="1"/>
  <c r="O51" i="1"/>
  <c r="P35" i="1"/>
  <c r="O21" i="1"/>
  <c r="P12" i="1"/>
  <c r="P22" i="1"/>
  <c r="O10" i="1"/>
  <c r="O7" i="1"/>
  <c r="O36" i="1"/>
  <c r="P39" i="1"/>
  <c r="P19" i="1"/>
  <c r="O5" i="1"/>
  <c r="P17" i="1"/>
  <c r="O41" i="1"/>
  <c r="P34" i="1"/>
  <c r="P45" i="1"/>
  <c r="P16" i="1"/>
  <c r="P33" i="1"/>
  <c r="P73" i="1"/>
  <c r="O18" i="1"/>
  <c r="O50" i="1"/>
  <c r="P59" i="1"/>
  <c r="P58" i="1"/>
  <c r="O55" i="1"/>
  <c r="P36" i="1"/>
  <c r="O45" i="1"/>
  <c r="P40" i="1"/>
  <c r="O52" i="1"/>
  <c r="P30" i="1"/>
  <c r="P49" i="1"/>
  <c r="P37" i="1"/>
  <c r="O40" i="1"/>
  <c r="P6" i="1"/>
  <c r="P60" i="1"/>
  <c r="P61" i="1"/>
  <c r="O26" i="1"/>
  <c r="P43" i="1"/>
  <c r="O39" i="1"/>
  <c r="O29" i="1"/>
  <c r="O4" i="1"/>
  <c r="P48" i="1"/>
  <c r="P38" i="1"/>
  <c r="O30" i="1"/>
  <c r="P50" i="1"/>
  <c r="P20" i="1"/>
  <c r="P24" i="1"/>
  <c r="P15" i="1"/>
  <c r="P2" i="1"/>
  <c r="P28" i="1"/>
  <c r="O6" i="1"/>
  <c r="P3" i="1"/>
  <c r="O53" i="1"/>
  <c r="O28" i="1"/>
  <c r="O43" i="1"/>
  <c r="O16" i="1"/>
  <c r="O19" i="1"/>
  <c r="O42" i="1"/>
  <c r="P9" i="1"/>
  <c r="O24" i="1"/>
  <c r="O46" i="1"/>
  <c r="P25" i="1"/>
  <c r="P14" i="1"/>
  <c r="O32" i="1"/>
  <c r="O22" i="1"/>
  <c r="O31" i="1"/>
  <c r="O60" i="1"/>
  <c r="O61" i="1"/>
  <c r="P21" i="1"/>
  <c r="P11" i="1"/>
  <c r="O2" i="1"/>
  <c r="O59" i="1"/>
  <c r="O25" i="1"/>
  <c r="O15" i="1"/>
  <c r="O44" i="1"/>
  <c r="P55" i="1"/>
  <c r="O54" i="1"/>
  <c r="P57" i="1"/>
  <c r="P46" i="1"/>
  <c r="O48" i="1"/>
  <c r="O74" i="1"/>
  <c r="P74" i="1"/>
  <c r="O75" i="1"/>
  <c r="P75" i="1"/>
  <c r="O76" i="1"/>
  <c r="P76" i="1"/>
  <c r="O77" i="1"/>
  <c r="P77" i="1"/>
  <c r="P78" i="1"/>
  <c r="O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P86" i="1"/>
  <c r="O86" i="1"/>
  <c r="O87" i="1"/>
  <c r="P87" i="1"/>
  <c r="P88" i="1"/>
  <c r="O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P96" i="1"/>
  <c r="O96" i="1"/>
  <c r="O97" i="1"/>
  <c r="P97" i="1"/>
  <c r="P98" i="1"/>
  <c r="O98" i="1"/>
  <c r="O99" i="1"/>
  <c r="P99" i="1"/>
  <c r="P100" i="1"/>
  <c r="O100" i="1"/>
  <c r="O101" i="1"/>
  <c r="P101" i="1"/>
  <c r="O102" i="1"/>
  <c r="P102" i="1"/>
  <c r="O103" i="1"/>
  <c r="P103" i="1"/>
  <c r="P104" i="1"/>
  <c r="O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P112" i="1"/>
  <c r="O112" i="1"/>
  <c r="O113" i="1"/>
  <c r="P113" i="1"/>
  <c r="P114" i="1"/>
  <c r="O114" i="1"/>
  <c r="O115" i="1"/>
  <c r="P115" i="1"/>
  <c r="P116" i="1"/>
  <c r="O116" i="1"/>
  <c r="O117" i="1"/>
  <c r="P117" i="1"/>
  <c r="O118" i="1"/>
  <c r="P118" i="1"/>
  <c r="O119" i="1"/>
  <c r="P119" i="1"/>
  <c r="O120" i="1"/>
  <c r="P120" i="1"/>
  <c r="P121" i="1"/>
  <c r="O121" i="1"/>
  <c r="O122" i="1"/>
  <c r="P122" i="1"/>
  <c r="O123" i="1"/>
  <c r="P123" i="1"/>
  <c r="O124" i="1"/>
  <c r="P124" i="1"/>
  <c r="P125" i="1"/>
  <c r="O125" i="1"/>
  <c r="O126" i="1"/>
  <c r="P126" i="1"/>
  <c r="O127" i="1"/>
  <c r="P127" i="1"/>
  <c r="O128" i="1"/>
  <c r="P128" i="1"/>
  <c r="P129" i="1"/>
  <c r="O129" i="1"/>
  <c r="O130" i="1"/>
  <c r="P130" i="1"/>
  <c r="O131" i="1"/>
  <c r="P131" i="1"/>
  <c r="O132" i="1"/>
  <c r="P132" i="1"/>
  <c r="P133" i="1"/>
  <c r="O133" i="1"/>
  <c r="O134" i="1"/>
  <c r="P134" i="1"/>
  <c r="O135" i="1"/>
  <c r="P135" i="1"/>
  <c r="O136" i="1"/>
  <c r="P136" i="1"/>
  <c r="P137" i="1"/>
  <c r="O137" i="1"/>
  <c r="O138" i="1"/>
  <c r="P138" i="1"/>
  <c r="O139" i="1"/>
  <c r="P139" i="1"/>
  <c r="O140" i="1"/>
  <c r="P140" i="1"/>
  <c r="P141" i="1"/>
  <c r="O141" i="1"/>
  <c r="O142" i="1"/>
  <c r="P142" i="1"/>
  <c r="O143" i="1"/>
  <c r="P143" i="1"/>
  <c r="O144" i="1"/>
  <c r="P144" i="1"/>
  <c r="P145" i="1"/>
  <c r="O145" i="1"/>
  <c r="O146" i="1"/>
  <c r="P146" i="1"/>
  <c r="O147" i="1"/>
  <c r="P147" i="1"/>
  <c r="O148" i="1"/>
  <c r="P148" i="1"/>
  <c r="P149" i="1"/>
  <c r="O149" i="1"/>
  <c r="O150" i="1"/>
  <c r="P150" i="1"/>
  <c r="O151" i="1"/>
  <c r="P151" i="1"/>
  <c r="O152" i="1"/>
  <c r="P152" i="1"/>
  <c r="P153" i="1"/>
  <c r="O153" i="1"/>
  <c r="O154" i="1"/>
  <c r="P154" i="1"/>
  <c r="O155" i="1"/>
  <c r="P155" i="1"/>
  <c r="O156" i="1"/>
  <c r="P156" i="1"/>
  <c r="P157" i="1"/>
  <c r="O157" i="1"/>
  <c r="O158" i="1"/>
  <c r="P158" i="1"/>
  <c r="O159" i="1"/>
  <c r="P159" i="1"/>
  <c r="O160" i="1"/>
  <c r="P160" i="1"/>
  <c r="P161" i="1"/>
  <c r="O161" i="1"/>
  <c r="O162" i="1"/>
  <c r="P162" i="1"/>
  <c r="O163" i="1"/>
  <c r="P163" i="1"/>
  <c r="O164" i="1"/>
  <c r="P164" i="1"/>
  <c r="P165" i="1"/>
  <c r="O165" i="1"/>
  <c r="O166" i="1"/>
  <c r="P166" i="1"/>
  <c r="O167" i="1"/>
  <c r="P167" i="1"/>
  <c r="O168" i="1"/>
  <c r="P168" i="1"/>
  <c r="P169" i="1"/>
  <c r="O169" i="1"/>
  <c r="O170" i="1"/>
  <c r="P170" i="1"/>
  <c r="O171" i="1"/>
  <c r="P171" i="1"/>
  <c r="O172" i="1"/>
  <c r="P172" i="1"/>
  <c r="P173" i="1"/>
  <c r="O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N62" i="1"/>
  <c r="AB62" i="1" s="1"/>
  <c r="N63" i="1"/>
  <c r="AB63" i="1" s="1"/>
  <c r="N64" i="1"/>
  <c r="AB64" i="1" s="1"/>
  <c r="N65" i="1"/>
  <c r="AB65" i="1" s="1"/>
  <c r="N66" i="1"/>
  <c r="AB66" i="1" s="1"/>
  <c r="N67" i="1"/>
  <c r="AB67" i="1" s="1"/>
  <c r="N68" i="1"/>
  <c r="AB68" i="1" s="1"/>
  <c r="N69" i="1"/>
  <c r="AB69" i="1" s="1"/>
  <c r="N70" i="1"/>
  <c r="AB70" i="1" s="1"/>
  <c r="N71" i="1"/>
  <c r="AB71" i="1" s="1"/>
  <c r="N72" i="1"/>
  <c r="AB72" i="1" s="1"/>
  <c r="N73" i="1"/>
  <c r="N50" i="1"/>
  <c r="AB50" i="1" s="1"/>
  <c r="N49" i="1"/>
  <c r="AB49" i="1" s="1"/>
  <c r="N45" i="1"/>
  <c r="AB45" i="1" s="1"/>
  <c r="N48" i="1"/>
  <c r="AB48" i="1" s="1"/>
  <c r="N43" i="1"/>
  <c r="AB43" i="1" s="1"/>
  <c r="N53" i="1"/>
  <c r="AB53" i="1" s="1"/>
  <c r="N52" i="1"/>
  <c r="AB52" i="1" s="1"/>
  <c r="N47" i="1"/>
  <c r="AB47" i="1" s="1"/>
  <c r="N41" i="1"/>
  <c r="AB41" i="1" s="1"/>
  <c r="N8" i="1"/>
  <c r="AB8" i="1" s="1"/>
  <c r="N38" i="1"/>
  <c r="AB38" i="1" s="1"/>
  <c r="N7" i="1"/>
  <c r="AB7" i="1" s="1"/>
  <c r="N57" i="1"/>
  <c r="AB57" i="1" s="1"/>
  <c r="N19" i="1"/>
  <c r="AB19" i="1" s="1"/>
  <c r="N28" i="1"/>
  <c r="AB28" i="1" s="1"/>
  <c r="N34" i="1"/>
  <c r="AB34" i="1" s="1"/>
  <c r="N14" i="1"/>
  <c r="AB14" i="1" s="1"/>
  <c r="N22" i="1"/>
  <c r="AB22" i="1" s="1"/>
  <c r="N9" i="1"/>
  <c r="AB9" i="1" s="1"/>
  <c r="N35" i="1"/>
  <c r="AB35" i="1" s="1"/>
  <c r="N39" i="1"/>
  <c r="AB39" i="1" s="1"/>
  <c r="N56" i="1"/>
  <c r="AB56" i="1" s="1"/>
  <c r="N60" i="1"/>
  <c r="AB60" i="1" s="1"/>
  <c r="N13" i="1"/>
  <c r="AB13" i="1" s="1"/>
  <c r="N27" i="1"/>
  <c r="AB27" i="1" s="1"/>
  <c r="N36" i="1"/>
  <c r="AB36" i="1" s="1"/>
  <c r="N10" i="1"/>
  <c r="AB10" i="1" s="1"/>
  <c r="N44" i="1"/>
  <c r="AB44" i="1" s="1"/>
  <c r="N59" i="1"/>
  <c r="AB59" i="1" s="1"/>
  <c r="N55" i="1"/>
  <c r="AB55" i="1" s="1"/>
  <c r="N18" i="1"/>
  <c r="AB18" i="1" s="1"/>
  <c r="N17" i="1"/>
  <c r="AB17" i="1" s="1"/>
  <c r="N46" i="1"/>
  <c r="AB46" i="1" s="1"/>
  <c r="N16" i="1"/>
  <c r="AB16" i="1" s="1"/>
  <c r="N11" i="1"/>
  <c r="AB11" i="1" s="1"/>
  <c r="N54" i="1"/>
  <c r="AB54" i="1" s="1"/>
  <c r="N20" i="1"/>
  <c r="AB20" i="1" s="1"/>
  <c r="N15" i="1"/>
  <c r="AB15" i="1" s="1"/>
  <c r="N42" i="1"/>
  <c r="AB42" i="1" s="1"/>
  <c r="N30" i="1"/>
  <c r="AB30" i="1" s="1"/>
  <c r="N3" i="1"/>
  <c r="AB3" i="1" s="1"/>
  <c r="N12" i="1"/>
  <c r="AB12" i="1" s="1"/>
  <c r="N58" i="1"/>
  <c r="AB58" i="1" s="1"/>
  <c r="N24" i="1"/>
  <c r="AB24" i="1" s="1"/>
  <c r="N5" i="1"/>
  <c r="AB5" i="1" s="1"/>
  <c r="N23" i="1"/>
  <c r="AB23" i="1" s="1"/>
  <c r="N33" i="1"/>
  <c r="AB33" i="1" s="1"/>
  <c r="N2" i="1"/>
  <c r="AB2" i="1" s="1"/>
  <c r="N4" i="1"/>
  <c r="AB4" i="1" s="1"/>
  <c r="N29" i="1"/>
  <c r="AB29" i="1" s="1"/>
  <c r="N37" i="1"/>
  <c r="AB37" i="1" s="1"/>
  <c r="N26" i="1"/>
  <c r="AB26" i="1" s="1"/>
  <c r="N6" i="1"/>
  <c r="AB6" i="1" s="1"/>
  <c r="N61" i="1"/>
  <c r="AB61" i="1" s="1"/>
  <c r="N32" i="1"/>
  <c r="AB32" i="1" s="1"/>
  <c r="N21" i="1"/>
  <c r="AB21" i="1" s="1"/>
  <c r="N31" i="1"/>
  <c r="AB31" i="1" s="1"/>
  <c r="N40" i="1"/>
  <c r="AB40" i="1" s="1"/>
  <c r="N25" i="1"/>
  <c r="AB25" i="1" s="1"/>
  <c r="N51" i="1"/>
  <c r="AB51" i="1" s="1"/>
  <c r="N74" i="1"/>
  <c r="N75" i="1"/>
  <c r="N76" i="1"/>
  <c r="N77" i="1"/>
  <c r="N78" i="1"/>
  <c r="N79" i="1"/>
  <c r="N80" i="1"/>
  <c r="AB80" i="1" s="1"/>
  <c r="N81" i="1"/>
  <c r="AB81" i="1" s="1"/>
  <c r="N82" i="1"/>
  <c r="AB82" i="1" s="1"/>
  <c r="N83" i="1"/>
  <c r="AB83" i="1" s="1"/>
  <c r="N84" i="1"/>
  <c r="AB84" i="1" s="1"/>
  <c r="N85" i="1"/>
  <c r="AB85" i="1" s="1"/>
  <c r="N86" i="1"/>
  <c r="AB86" i="1" s="1"/>
  <c r="N87" i="1"/>
  <c r="AB87" i="1" s="1"/>
  <c r="N88" i="1"/>
  <c r="AB88" i="1" s="1"/>
  <c r="N89" i="1"/>
  <c r="AB89" i="1" s="1"/>
  <c r="N90" i="1"/>
  <c r="AB90" i="1" s="1"/>
  <c r="N91" i="1"/>
  <c r="AB91" i="1" s="1"/>
  <c r="N92" i="1"/>
  <c r="AB92" i="1" s="1"/>
  <c r="N93" i="1"/>
  <c r="AB93" i="1" s="1"/>
  <c r="N94" i="1"/>
  <c r="AB94" i="1" s="1"/>
  <c r="N95" i="1"/>
  <c r="AB95" i="1" s="1"/>
  <c r="N96" i="1"/>
  <c r="AB96" i="1" s="1"/>
  <c r="N97" i="1"/>
  <c r="AB97" i="1" s="1"/>
  <c r="N98" i="1"/>
  <c r="AB98" i="1" s="1"/>
  <c r="N99" i="1"/>
  <c r="AB99" i="1" s="1"/>
  <c r="N100" i="1"/>
  <c r="AB100" i="1" s="1"/>
  <c r="N101" i="1"/>
  <c r="AB101" i="1" s="1"/>
  <c r="N102" i="1"/>
  <c r="AB102" i="1" s="1"/>
  <c r="N103" i="1"/>
  <c r="AB103" i="1" s="1"/>
  <c r="N104" i="1"/>
  <c r="AB104" i="1" s="1"/>
  <c r="N105" i="1"/>
  <c r="AB105" i="1" s="1"/>
  <c r="N106" i="1"/>
  <c r="AB106" i="1" s="1"/>
  <c r="N107" i="1"/>
  <c r="AB107" i="1" s="1"/>
  <c r="N108" i="1"/>
  <c r="AB108" i="1" s="1"/>
  <c r="N109" i="1"/>
  <c r="AB109" i="1" s="1"/>
  <c r="N110" i="1"/>
  <c r="AB110" i="1" s="1"/>
  <c r="N111" i="1"/>
  <c r="AB111" i="1" s="1"/>
  <c r="N112" i="1"/>
  <c r="AB112" i="1" s="1"/>
  <c r="N113" i="1"/>
  <c r="AB113" i="1" s="1"/>
  <c r="N114" i="1"/>
  <c r="AB114" i="1" s="1"/>
  <c r="N115" i="1"/>
  <c r="AB115" i="1" s="1"/>
  <c r="N116" i="1"/>
  <c r="AB116" i="1" s="1"/>
  <c r="N117" i="1"/>
  <c r="AB117" i="1" s="1"/>
  <c r="N118" i="1"/>
  <c r="AB118" i="1" s="1"/>
  <c r="N119" i="1"/>
  <c r="AB119" i="1" s="1"/>
  <c r="N120" i="1"/>
  <c r="AB120" i="1" s="1"/>
  <c r="N121" i="1"/>
  <c r="AB121" i="1" s="1"/>
  <c r="N122" i="1"/>
  <c r="AB122" i="1" s="1"/>
  <c r="N123" i="1"/>
  <c r="AB123" i="1" s="1"/>
  <c r="N124" i="1"/>
  <c r="AB124" i="1" s="1"/>
  <c r="N125" i="1"/>
  <c r="AB125" i="1" s="1"/>
  <c r="N126" i="1"/>
  <c r="AB126" i="1" s="1"/>
  <c r="N127" i="1"/>
  <c r="AB127" i="1" s="1"/>
  <c r="N128" i="1"/>
  <c r="AB128" i="1" s="1"/>
  <c r="N129" i="1"/>
  <c r="AB129" i="1" s="1"/>
  <c r="N130" i="1"/>
  <c r="AB130" i="1" s="1"/>
  <c r="N131" i="1"/>
  <c r="AB131" i="1" s="1"/>
  <c r="N132" i="1"/>
  <c r="AB132" i="1" s="1"/>
  <c r="N133" i="1"/>
  <c r="AB133" i="1" s="1"/>
  <c r="N134" i="1"/>
  <c r="AB134" i="1" s="1"/>
  <c r="N135" i="1"/>
  <c r="AB135" i="1" s="1"/>
  <c r="N136" i="1"/>
  <c r="AB136" i="1" s="1"/>
  <c r="N137" i="1"/>
  <c r="AB137" i="1" s="1"/>
  <c r="N138" i="1"/>
  <c r="AB138" i="1" s="1"/>
  <c r="N139" i="1"/>
  <c r="AB139" i="1" s="1"/>
  <c r="N140" i="1"/>
  <c r="AB140" i="1" s="1"/>
  <c r="N141" i="1"/>
  <c r="AB141" i="1" s="1"/>
  <c r="N142" i="1"/>
  <c r="AB142" i="1" s="1"/>
  <c r="N143" i="1"/>
  <c r="AB143" i="1" s="1"/>
  <c r="N144" i="1"/>
  <c r="AB144" i="1" s="1"/>
  <c r="N145" i="1"/>
  <c r="AB145" i="1" s="1"/>
  <c r="N146" i="1"/>
  <c r="AB146" i="1" s="1"/>
  <c r="N147" i="1"/>
  <c r="AB147" i="1" s="1"/>
  <c r="N148" i="1"/>
  <c r="AB148" i="1" s="1"/>
  <c r="N149" i="1"/>
  <c r="AB149" i="1" s="1"/>
  <c r="N150" i="1"/>
  <c r="AB150" i="1" s="1"/>
  <c r="N151" i="1"/>
  <c r="AB151" i="1" s="1"/>
  <c r="N152" i="1"/>
  <c r="AB152" i="1" s="1"/>
  <c r="N153" i="1"/>
  <c r="AB153" i="1" s="1"/>
  <c r="N154" i="1"/>
  <c r="AB154" i="1" s="1"/>
  <c r="N155" i="1"/>
  <c r="AB155" i="1" s="1"/>
  <c r="N156" i="1"/>
  <c r="AB156" i="1" s="1"/>
  <c r="N157" i="1"/>
  <c r="AB157" i="1" s="1"/>
  <c r="N158" i="1"/>
  <c r="AB158" i="1" s="1"/>
  <c r="N159" i="1"/>
  <c r="AB159" i="1" s="1"/>
  <c r="N160" i="1"/>
  <c r="AB160" i="1" s="1"/>
  <c r="N161" i="1"/>
  <c r="AB161" i="1" s="1"/>
  <c r="N162" i="1"/>
  <c r="AB162" i="1" s="1"/>
  <c r="N163" i="1"/>
  <c r="AB163" i="1" s="1"/>
  <c r="N164" i="1"/>
  <c r="AB164" i="1" s="1"/>
  <c r="N165" i="1"/>
  <c r="AB165" i="1" s="1"/>
  <c r="N166" i="1"/>
  <c r="AB166" i="1" s="1"/>
  <c r="N167" i="1"/>
  <c r="AB167" i="1" s="1"/>
  <c r="N168" i="1"/>
  <c r="AB168" i="1" s="1"/>
  <c r="N169" i="1"/>
  <c r="AB169" i="1" s="1"/>
  <c r="N170" i="1"/>
  <c r="AB170" i="1" s="1"/>
  <c r="N171" i="1"/>
  <c r="AB171" i="1" s="1"/>
  <c r="N172" i="1"/>
  <c r="AB172" i="1" s="1"/>
  <c r="N173" i="1"/>
  <c r="AB173" i="1" s="1"/>
  <c r="N174" i="1"/>
  <c r="AB174" i="1" s="1"/>
  <c r="N175" i="1"/>
  <c r="AB175" i="1" s="1"/>
  <c r="N176" i="1"/>
  <c r="AB176" i="1" s="1"/>
  <c r="N177" i="1"/>
  <c r="AB177" i="1" s="1"/>
  <c r="N178" i="1"/>
  <c r="AB178" i="1" s="1"/>
  <c r="N179" i="1"/>
  <c r="AB179" i="1" s="1"/>
  <c r="N180" i="1"/>
  <c r="AB180" i="1" s="1"/>
  <c r="N181" i="1"/>
  <c r="AB181" i="1" s="1"/>
  <c r="N182" i="1"/>
  <c r="AB182" i="1" s="1"/>
  <c r="N183" i="1"/>
  <c r="AB183" i="1" s="1"/>
  <c r="N184" i="1"/>
  <c r="AB184" i="1" s="1"/>
  <c r="N185" i="1"/>
  <c r="AB185" i="1" s="1"/>
  <c r="N186" i="1"/>
  <c r="AB186" i="1" s="1"/>
  <c r="N187" i="1"/>
  <c r="AB187" i="1" s="1"/>
  <c r="N188" i="1"/>
  <c r="AB188" i="1" s="1"/>
  <c r="N189" i="1"/>
  <c r="AB189" i="1" s="1"/>
  <c r="N190" i="1"/>
  <c r="AB190" i="1" s="1"/>
  <c r="N191" i="1"/>
  <c r="AB191" i="1" s="1"/>
  <c r="N192" i="1"/>
  <c r="AB192" i="1" s="1"/>
  <c r="N193" i="1"/>
  <c r="AB193" i="1" s="1"/>
  <c r="N194" i="1"/>
  <c r="AB194" i="1" s="1"/>
  <c r="N195" i="1"/>
  <c r="AB195" i="1" s="1"/>
  <c r="N196" i="1"/>
  <c r="AB196" i="1" s="1"/>
  <c r="N197" i="1"/>
  <c r="AB197" i="1" s="1"/>
  <c r="N198" i="1"/>
  <c r="AB198" i="1" s="1"/>
  <c r="N199" i="1"/>
  <c r="AB199" i="1" s="1"/>
  <c r="N200" i="1"/>
  <c r="AB200" i="1" s="1"/>
  <c r="N201" i="1"/>
  <c r="AB201" i="1" s="1"/>
  <c r="X62" i="1"/>
  <c r="X63" i="1"/>
  <c r="X64" i="1"/>
  <c r="X65" i="1"/>
  <c r="X66" i="1"/>
  <c r="X67" i="1"/>
  <c r="X68" i="1"/>
  <c r="X69" i="1"/>
  <c r="X70" i="1"/>
  <c r="X71" i="1"/>
  <c r="X72" i="1"/>
  <c r="X73" i="1"/>
  <c r="X8" i="1"/>
  <c r="X53" i="1"/>
  <c r="X44" i="1"/>
  <c r="X36" i="1"/>
  <c r="X19" i="1"/>
  <c r="X12" i="1"/>
  <c r="X59" i="1"/>
  <c r="X9" i="1"/>
  <c r="X28" i="1"/>
  <c r="X51" i="1"/>
  <c r="X50" i="1"/>
  <c r="X23" i="1"/>
  <c r="X33" i="1"/>
  <c r="X11" i="1"/>
  <c r="X24" i="1"/>
  <c r="X60" i="1"/>
  <c r="X43" i="1"/>
  <c r="X61" i="1"/>
  <c r="X17" i="1"/>
  <c r="X21" i="1"/>
  <c r="X5" i="1"/>
  <c r="X25" i="1"/>
  <c r="X42" i="1"/>
  <c r="X26" i="1"/>
  <c r="X30" i="1"/>
  <c r="X18" i="1"/>
  <c r="X58" i="1"/>
  <c r="X40" i="1"/>
  <c r="X39" i="1"/>
  <c r="X54" i="1"/>
  <c r="X32" i="1"/>
  <c r="X16" i="1"/>
  <c r="X31" i="1"/>
  <c r="X29" i="1"/>
  <c r="X4" i="1"/>
  <c r="X46" i="1"/>
  <c r="X57" i="1"/>
  <c r="X10" i="1"/>
  <c r="X56" i="1"/>
  <c r="X15" i="1"/>
  <c r="X48" i="1"/>
  <c r="X35" i="1"/>
  <c r="X20" i="1"/>
  <c r="X34" i="1"/>
  <c r="X38" i="1"/>
  <c r="X45" i="1"/>
  <c r="X13" i="1"/>
  <c r="X49" i="1"/>
  <c r="X6" i="1"/>
  <c r="X3" i="1"/>
  <c r="X2" i="1"/>
  <c r="X7" i="1"/>
  <c r="X55" i="1"/>
  <c r="X47" i="1"/>
  <c r="X52" i="1"/>
  <c r="X37" i="1"/>
  <c r="X27" i="1"/>
  <c r="X14" i="1"/>
  <c r="X41" i="1"/>
  <c r="X22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T62" i="1"/>
  <c r="T63" i="1"/>
  <c r="T64" i="1"/>
  <c r="T65" i="1"/>
  <c r="T66" i="1"/>
  <c r="T67" i="1"/>
  <c r="T68" i="1"/>
  <c r="T69" i="1"/>
  <c r="T70" i="1"/>
  <c r="T71" i="1"/>
  <c r="T72" i="1"/>
  <c r="T73" i="1"/>
  <c r="T37" i="1"/>
  <c r="T10" i="1"/>
  <c r="T15" i="1"/>
  <c r="T3" i="1"/>
  <c r="T52" i="1"/>
  <c r="T22" i="1"/>
  <c r="T27" i="1"/>
  <c r="T29" i="1"/>
  <c r="T34" i="1"/>
  <c r="T51" i="1"/>
  <c r="T17" i="1"/>
  <c r="T20" i="1"/>
  <c r="T6" i="1"/>
  <c r="T56" i="1"/>
  <c r="T26" i="1"/>
  <c r="T35" i="1"/>
  <c r="T43" i="1"/>
  <c r="T36" i="1"/>
  <c r="T18" i="1"/>
  <c r="T19" i="1"/>
  <c r="T11" i="1"/>
  <c r="T21" i="1"/>
  <c r="T58" i="1"/>
  <c r="T32" i="1"/>
  <c r="T54" i="1"/>
  <c r="T13" i="1"/>
  <c r="T50" i="1"/>
  <c r="T16" i="1"/>
  <c r="T2" i="1"/>
  <c r="T59" i="1"/>
  <c r="T5" i="1"/>
  <c r="T9" i="1"/>
  <c r="T42" i="1"/>
  <c r="T12" i="1"/>
  <c r="T49" i="1"/>
  <c r="T40" i="1"/>
  <c r="T39" i="1"/>
  <c r="T61" i="1"/>
  <c r="T57" i="1"/>
  <c r="T60" i="1"/>
  <c r="T48" i="1"/>
  <c r="T46" i="1"/>
  <c r="T8" i="1"/>
  <c r="T7" i="1"/>
  <c r="T53" i="1"/>
  <c r="T47" i="1"/>
  <c r="T30" i="1"/>
  <c r="T33" i="1"/>
  <c r="T45" i="1"/>
  <c r="T31" i="1"/>
  <c r="T14" i="1"/>
  <c r="T4" i="1"/>
  <c r="T41" i="1"/>
  <c r="T44" i="1"/>
  <c r="T55" i="1"/>
  <c r="T24" i="1"/>
  <c r="T25" i="1"/>
  <c r="T28" i="1"/>
  <c r="T23" i="1"/>
  <c r="T38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 l="1"/>
  <c r="P202" i="1"/>
  <c r="N202" i="1"/>
  <c r="X202" i="1"/>
  <c r="AB78" i="1"/>
  <c r="AB76" i="1"/>
  <c r="AB74" i="1"/>
  <c r="A46" i="1"/>
  <c r="A47" i="1" s="1"/>
  <c r="A48" i="1" s="1"/>
  <c r="AB79" i="1"/>
  <c r="AB77" i="1"/>
  <c r="AB75" i="1"/>
  <c r="AB73" i="1"/>
  <c r="B41" i="1" l="1"/>
  <c r="B37" i="1" s="1"/>
  <c r="B39" i="1"/>
  <c r="B40" i="1" s="1"/>
  <c r="A51" i="1"/>
  <c r="A50" i="1"/>
  <c r="A52" i="1" s="1"/>
  <c r="G14" i="1" s="1"/>
  <c r="R63" i="1" l="1"/>
  <c r="R65" i="1"/>
  <c r="R67" i="1"/>
  <c r="R69" i="1"/>
  <c r="R71" i="1"/>
  <c r="R45" i="1"/>
  <c r="R18" i="1"/>
  <c r="R52" i="1"/>
  <c r="R28" i="1"/>
  <c r="R24" i="1"/>
  <c r="R58" i="1"/>
  <c r="R7" i="1"/>
  <c r="R3" i="1"/>
  <c r="R31" i="1"/>
  <c r="R22" i="1"/>
  <c r="R36" i="1"/>
  <c r="R55" i="1"/>
  <c r="R60" i="1"/>
  <c r="R46" i="1"/>
  <c r="R61" i="1"/>
  <c r="R73" i="1"/>
  <c r="R16" i="1"/>
  <c r="R11" i="1"/>
  <c r="R26" i="1"/>
  <c r="R47" i="1"/>
  <c r="R39" i="1"/>
  <c r="R44" i="1"/>
  <c r="R54" i="1"/>
  <c r="R50" i="1"/>
  <c r="R57" i="1"/>
  <c r="R41" i="1"/>
  <c r="R9" i="1"/>
  <c r="R43" i="1"/>
  <c r="R30" i="1"/>
  <c r="R10" i="1"/>
  <c r="R51" i="1"/>
  <c r="R75" i="1"/>
  <c r="R77" i="1"/>
  <c r="R79" i="1"/>
  <c r="R81" i="1"/>
  <c r="R83" i="1"/>
  <c r="R85" i="1"/>
  <c r="R87" i="1"/>
  <c r="R89" i="1"/>
  <c r="R91" i="1"/>
  <c r="R93" i="1"/>
  <c r="R95" i="1"/>
  <c r="R97" i="1"/>
  <c r="R99" i="1"/>
  <c r="R101" i="1"/>
  <c r="R103" i="1"/>
  <c r="R105" i="1"/>
  <c r="R107" i="1"/>
  <c r="R109" i="1"/>
  <c r="R111" i="1"/>
  <c r="R113" i="1"/>
  <c r="R115" i="1"/>
  <c r="R117" i="1"/>
  <c r="R119" i="1"/>
  <c r="R121" i="1"/>
  <c r="R123" i="1"/>
  <c r="R125" i="1"/>
  <c r="R127" i="1"/>
  <c r="R129" i="1"/>
  <c r="R131" i="1"/>
  <c r="R133" i="1"/>
  <c r="R135" i="1"/>
  <c r="R137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5" i="1"/>
  <c r="R177" i="1"/>
  <c r="R179" i="1"/>
  <c r="R181" i="1"/>
  <c r="R183" i="1"/>
  <c r="R185" i="1"/>
  <c r="R187" i="1"/>
  <c r="R189" i="1"/>
  <c r="R191" i="1"/>
  <c r="R193" i="1"/>
  <c r="R195" i="1"/>
  <c r="R197" i="1"/>
  <c r="R199" i="1"/>
  <c r="R201" i="1"/>
  <c r="R62" i="1"/>
  <c r="R66" i="1"/>
  <c r="R70" i="1"/>
  <c r="R48" i="1"/>
  <c r="R14" i="1"/>
  <c r="R27" i="1"/>
  <c r="R33" i="1"/>
  <c r="R42" i="1"/>
  <c r="R29" i="1"/>
  <c r="R53" i="1"/>
  <c r="R15" i="1"/>
  <c r="R23" i="1"/>
  <c r="R25" i="1"/>
  <c r="R4" i="1"/>
  <c r="R12" i="1"/>
  <c r="R56" i="1"/>
  <c r="R32" i="1"/>
  <c r="R34" i="1"/>
  <c r="R74" i="1"/>
  <c r="R78" i="1"/>
  <c r="R82" i="1"/>
  <c r="R86" i="1"/>
  <c r="R90" i="1"/>
  <c r="R94" i="1"/>
  <c r="R98" i="1"/>
  <c r="R102" i="1"/>
  <c r="R106" i="1"/>
  <c r="R110" i="1"/>
  <c r="R114" i="1"/>
  <c r="R118" i="1"/>
  <c r="R122" i="1"/>
  <c r="R126" i="1"/>
  <c r="R130" i="1"/>
  <c r="R134" i="1"/>
  <c r="R138" i="1"/>
  <c r="R142" i="1"/>
  <c r="R146" i="1"/>
  <c r="R150" i="1"/>
  <c r="R154" i="1"/>
  <c r="R158" i="1"/>
  <c r="R162" i="1"/>
  <c r="R166" i="1"/>
  <c r="R170" i="1"/>
  <c r="R174" i="1"/>
  <c r="R178" i="1"/>
  <c r="R182" i="1"/>
  <c r="R186" i="1"/>
  <c r="R190" i="1"/>
  <c r="R194" i="1"/>
  <c r="R198" i="1"/>
  <c r="R64" i="1"/>
  <c r="R68" i="1"/>
  <c r="R72" i="1"/>
  <c r="R6" i="1"/>
  <c r="R35" i="1"/>
  <c r="R5" i="1"/>
  <c r="R38" i="1"/>
  <c r="R40" i="1"/>
  <c r="R20" i="1"/>
  <c r="R37" i="1"/>
  <c r="R13" i="1"/>
  <c r="R49" i="1"/>
  <c r="R21" i="1"/>
  <c r="R8" i="1"/>
  <c r="R17" i="1"/>
  <c r="R59" i="1"/>
  <c r="R19" i="1"/>
  <c r="R2" i="1"/>
  <c r="R76" i="1"/>
  <c r="R80" i="1"/>
  <c r="R84" i="1"/>
  <c r="R88" i="1"/>
  <c r="R92" i="1"/>
  <c r="R96" i="1"/>
  <c r="R100" i="1"/>
  <c r="R104" i="1"/>
  <c r="R108" i="1"/>
  <c r="R112" i="1"/>
  <c r="R116" i="1"/>
  <c r="R120" i="1"/>
  <c r="R124" i="1"/>
  <c r="R128" i="1"/>
  <c r="R132" i="1"/>
  <c r="R136" i="1"/>
  <c r="R140" i="1"/>
  <c r="R144" i="1"/>
  <c r="R148" i="1"/>
  <c r="R152" i="1"/>
  <c r="R156" i="1"/>
  <c r="R160" i="1"/>
  <c r="R164" i="1"/>
  <c r="R168" i="1"/>
  <c r="R172" i="1"/>
  <c r="R176" i="1"/>
  <c r="R180" i="1"/>
  <c r="R184" i="1"/>
  <c r="R188" i="1"/>
  <c r="R192" i="1"/>
  <c r="R196" i="1"/>
  <c r="R200" i="1"/>
  <c r="R202" i="1" l="1"/>
  <c r="D39" i="1"/>
  <c r="D40" i="1" s="1"/>
  <c r="D41" i="1"/>
  <c r="V2" i="1" l="1"/>
  <c r="Y2" i="1" s="1"/>
  <c r="D37" i="1"/>
  <c r="V200" i="1"/>
  <c r="Y200" i="1" s="1"/>
  <c r="V184" i="1"/>
  <c r="Y184" i="1" s="1"/>
  <c r="V168" i="1"/>
  <c r="Y168" i="1" s="1"/>
  <c r="V152" i="1"/>
  <c r="Y152" i="1" s="1"/>
  <c r="V136" i="1"/>
  <c r="Y136" i="1" s="1"/>
  <c r="V120" i="1"/>
  <c r="Y120" i="1" s="1"/>
  <c r="V104" i="1"/>
  <c r="Y104" i="1" s="1"/>
  <c r="V88" i="1"/>
  <c r="Y88" i="1" s="1"/>
  <c r="V59" i="1"/>
  <c r="Y59" i="1" s="1"/>
  <c r="V49" i="1"/>
  <c r="Y49" i="1" s="1"/>
  <c r="V40" i="1"/>
  <c r="Y40" i="1" s="1"/>
  <c r="V6" i="1"/>
  <c r="Y6" i="1" s="1"/>
  <c r="V198" i="1"/>
  <c r="Y198" i="1" s="1"/>
  <c r="V182" i="1"/>
  <c r="Y182" i="1" s="1"/>
  <c r="V166" i="1"/>
  <c r="Y166" i="1" s="1"/>
  <c r="V150" i="1"/>
  <c r="Y150" i="1" s="1"/>
  <c r="V134" i="1"/>
  <c r="Y134" i="1" s="1"/>
  <c r="V118" i="1"/>
  <c r="Y118" i="1" s="1"/>
  <c r="V102" i="1"/>
  <c r="Y102" i="1" s="1"/>
  <c r="V86" i="1"/>
  <c r="Y86" i="1" s="1"/>
  <c r="V34" i="1"/>
  <c r="Y34" i="1" s="1"/>
  <c r="V4" i="1"/>
  <c r="Y4" i="1" s="1"/>
  <c r="V53" i="1"/>
  <c r="Y53" i="1" s="1"/>
  <c r="V27" i="1"/>
  <c r="Y27" i="1" s="1"/>
  <c r="V66" i="1"/>
  <c r="Y66" i="1" s="1"/>
  <c r="V197" i="1"/>
  <c r="Y197" i="1" s="1"/>
  <c r="V189" i="1"/>
  <c r="Y189" i="1" s="1"/>
  <c r="V181" i="1"/>
  <c r="Y181" i="1" s="1"/>
  <c r="V173" i="1"/>
  <c r="Y173" i="1" s="1"/>
  <c r="V165" i="1"/>
  <c r="Y165" i="1" s="1"/>
  <c r="V157" i="1"/>
  <c r="Y157" i="1" s="1"/>
  <c r="V149" i="1"/>
  <c r="Y149" i="1" s="1"/>
  <c r="V141" i="1"/>
  <c r="Y141" i="1" s="1"/>
  <c r="V133" i="1"/>
  <c r="Y133" i="1" s="1"/>
  <c r="V125" i="1"/>
  <c r="Y125" i="1" s="1"/>
  <c r="V117" i="1"/>
  <c r="Y117" i="1" s="1"/>
  <c r="V109" i="1"/>
  <c r="Y109" i="1" s="1"/>
  <c r="V101" i="1"/>
  <c r="Y101" i="1" s="1"/>
  <c r="V93" i="1"/>
  <c r="Y93" i="1" s="1"/>
  <c r="V85" i="1"/>
  <c r="Y85" i="1" s="1"/>
  <c r="V77" i="1"/>
  <c r="Y77" i="1" s="1"/>
  <c r="V30" i="1"/>
  <c r="Y30" i="1" s="1"/>
  <c r="V57" i="1"/>
  <c r="Y57" i="1" s="1"/>
  <c r="V39" i="1"/>
  <c r="Y39" i="1" s="1"/>
  <c r="V16" i="1"/>
  <c r="Y16" i="1" s="1"/>
  <c r="V60" i="1"/>
  <c r="Y60" i="1" s="1"/>
  <c r="V31" i="1"/>
  <c r="Y31" i="1" s="1"/>
  <c r="V24" i="1"/>
  <c r="Y24" i="1" s="1"/>
  <c r="V45" i="1"/>
  <c r="Y45" i="1" s="1"/>
  <c r="V65" i="1"/>
  <c r="Y65" i="1" s="1"/>
  <c r="V188" i="1"/>
  <c r="Y188" i="1" s="1"/>
  <c r="V172" i="1"/>
  <c r="Y172" i="1" s="1"/>
  <c r="V156" i="1"/>
  <c r="Y156" i="1" s="1"/>
  <c r="V140" i="1"/>
  <c r="Y140" i="1" s="1"/>
  <c r="V124" i="1"/>
  <c r="Y124" i="1" s="1"/>
  <c r="V108" i="1"/>
  <c r="Y108" i="1" s="1"/>
  <c r="V92" i="1"/>
  <c r="Y92" i="1" s="1"/>
  <c r="V76" i="1"/>
  <c r="Y76" i="1" s="1"/>
  <c r="V17" i="1"/>
  <c r="Y17" i="1" s="1"/>
  <c r="V13" i="1"/>
  <c r="Y13" i="1" s="1"/>
  <c r="V38" i="1"/>
  <c r="Y38" i="1" s="1"/>
  <c r="V72" i="1"/>
  <c r="Y72" i="1" s="1"/>
  <c r="V194" i="1"/>
  <c r="Y194" i="1" s="1"/>
  <c r="V178" i="1"/>
  <c r="Y178" i="1" s="1"/>
  <c r="V162" i="1"/>
  <c r="Y162" i="1" s="1"/>
  <c r="V146" i="1"/>
  <c r="Y146" i="1" s="1"/>
  <c r="V130" i="1"/>
  <c r="Y130" i="1" s="1"/>
  <c r="V114" i="1"/>
  <c r="Y114" i="1" s="1"/>
  <c r="V98" i="1"/>
  <c r="Y98" i="1" s="1"/>
  <c r="V82" i="1"/>
  <c r="Y82" i="1" s="1"/>
  <c r="V32" i="1"/>
  <c r="Y32" i="1" s="1"/>
  <c r="V25" i="1"/>
  <c r="Y25" i="1" s="1"/>
  <c r="V29" i="1"/>
  <c r="Y29" i="1" s="1"/>
  <c r="V14" i="1"/>
  <c r="Y14" i="1" s="1"/>
  <c r="V62" i="1"/>
  <c r="Y62" i="1" s="1"/>
  <c r="V195" i="1"/>
  <c r="Y195" i="1" s="1"/>
  <c r="V187" i="1"/>
  <c r="Y187" i="1" s="1"/>
  <c r="V179" i="1"/>
  <c r="Y179" i="1" s="1"/>
  <c r="V171" i="1"/>
  <c r="Y171" i="1" s="1"/>
  <c r="V163" i="1"/>
  <c r="Y163" i="1" s="1"/>
  <c r="V155" i="1"/>
  <c r="Y155" i="1" s="1"/>
  <c r="V147" i="1"/>
  <c r="Y147" i="1" s="1"/>
  <c r="V139" i="1"/>
  <c r="Y139" i="1" s="1"/>
  <c r="V131" i="1"/>
  <c r="Y131" i="1" s="1"/>
  <c r="V123" i="1"/>
  <c r="Y123" i="1" s="1"/>
  <c r="V115" i="1"/>
  <c r="Y115" i="1" s="1"/>
  <c r="V107" i="1"/>
  <c r="Y107" i="1" s="1"/>
  <c r="V99" i="1"/>
  <c r="Y99" i="1" s="1"/>
  <c r="V91" i="1"/>
  <c r="Y91" i="1" s="1"/>
  <c r="V83" i="1"/>
  <c r="Y83" i="1" s="1"/>
  <c r="V75" i="1"/>
  <c r="Y75" i="1" s="1"/>
  <c r="V43" i="1"/>
  <c r="Y43" i="1" s="1"/>
  <c r="V50" i="1"/>
  <c r="Y50" i="1" s="1"/>
  <c r="V47" i="1"/>
  <c r="Y47" i="1" s="1"/>
  <c r="V73" i="1"/>
  <c r="Y73" i="1" s="1"/>
  <c r="V55" i="1"/>
  <c r="Y55" i="1" s="1"/>
  <c r="V3" i="1"/>
  <c r="Y3" i="1" s="1"/>
  <c r="V28" i="1"/>
  <c r="Y28" i="1" s="1"/>
  <c r="V71" i="1"/>
  <c r="Y71" i="1" s="1"/>
  <c r="V63" i="1"/>
  <c r="Y63" i="1" s="1"/>
  <c r="V192" i="1"/>
  <c r="Y192" i="1" s="1"/>
  <c r="V176" i="1"/>
  <c r="Y176" i="1" s="1"/>
  <c r="V160" i="1"/>
  <c r="Y160" i="1" s="1"/>
  <c r="V144" i="1"/>
  <c r="Y144" i="1" s="1"/>
  <c r="V128" i="1"/>
  <c r="Y128" i="1" s="1"/>
  <c r="V112" i="1"/>
  <c r="Y112" i="1" s="1"/>
  <c r="V96" i="1"/>
  <c r="Y96" i="1" s="1"/>
  <c r="V80" i="1"/>
  <c r="Y80" i="1" s="1"/>
  <c r="V8" i="1"/>
  <c r="Y8" i="1" s="1"/>
  <c r="V67" i="1"/>
  <c r="Y67" i="1" s="1"/>
  <c r="V18" i="1"/>
  <c r="Y18" i="1" s="1"/>
  <c r="V58" i="1"/>
  <c r="Y58" i="1" s="1"/>
  <c r="V22" i="1"/>
  <c r="Y22" i="1" s="1"/>
  <c r="V46" i="1"/>
  <c r="Y46" i="1" s="1"/>
  <c r="V11" i="1"/>
  <c r="Y11" i="1" s="1"/>
  <c r="V44" i="1"/>
  <c r="Y44" i="1" s="1"/>
  <c r="V41" i="1"/>
  <c r="Y41" i="1" s="1"/>
  <c r="V10" i="1"/>
  <c r="Y10" i="1" s="1"/>
  <c r="V79" i="1"/>
  <c r="Y79" i="1" s="1"/>
  <c r="V87" i="1"/>
  <c r="Y87" i="1" s="1"/>
  <c r="V95" i="1"/>
  <c r="Y95" i="1" s="1"/>
  <c r="V103" i="1"/>
  <c r="Y103" i="1" s="1"/>
  <c r="V111" i="1"/>
  <c r="Y111" i="1" s="1"/>
  <c r="V119" i="1"/>
  <c r="Y119" i="1" s="1"/>
  <c r="V127" i="1"/>
  <c r="Y127" i="1" s="1"/>
  <c r="V135" i="1"/>
  <c r="Y135" i="1" s="1"/>
  <c r="V143" i="1"/>
  <c r="Y143" i="1" s="1"/>
  <c r="V151" i="1"/>
  <c r="Y151" i="1" s="1"/>
  <c r="V159" i="1"/>
  <c r="Y159" i="1" s="1"/>
  <c r="V167" i="1"/>
  <c r="Y167" i="1" s="1"/>
  <c r="V175" i="1"/>
  <c r="Y175" i="1" s="1"/>
  <c r="V183" i="1"/>
  <c r="Y183" i="1" s="1"/>
  <c r="V191" i="1"/>
  <c r="Y191" i="1" s="1"/>
  <c r="V199" i="1"/>
  <c r="Y199" i="1" s="1"/>
  <c r="V70" i="1"/>
  <c r="Y70" i="1" s="1"/>
  <c r="V33" i="1"/>
  <c r="Y33" i="1" s="1"/>
  <c r="V15" i="1"/>
  <c r="Y15" i="1" s="1"/>
  <c r="V12" i="1"/>
  <c r="Y12" i="1" s="1"/>
  <c r="V74" i="1"/>
  <c r="Y74" i="1" s="1"/>
  <c r="V90" i="1"/>
  <c r="Y90" i="1" s="1"/>
  <c r="V106" i="1"/>
  <c r="Y106" i="1" s="1"/>
  <c r="V122" i="1"/>
  <c r="Y122" i="1" s="1"/>
  <c r="V138" i="1"/>
  <c r="Y138" i="1" s="1"/>
  <c r="V154" i="1"/>
  <c r="Y154" i="1" s="1"/>
  <c r="V170" i="1"/>
  <c r="Y170" i="1" s="1"/>
  <c r="V186" i="1"/>
  <c r="Y186" i="1" s="1"/>
  <c r="V64" i="1"/>
  <c r="Y64" i="1" s="1"/>
  <c r="V35" i="1"/>
  <c r="Y35" i="1" s="1"/>
  <c r="V20" i="1"/>
  <c r="Y20" i="1" s="1"/>
  <c r="V21" i="1"/>
  <c r="Y21" i="1" s="1"/>
  <c r="V19" i="1"/>
  <c r="Y19" i="1" s="1"/>
  <c r="V84" i="1"/>
  <c r="Y84" i="1" s="1"/>
  <c r="V100" i="1"/>
  <c r="Y100" i="1" s="1"/>
  <c r="V116" i="1"/>
  <c r="Y116" i="1" s="1"/>
  <c r="V132" i="1"/>
  <c r="Y132" i="1" s="1"/>
  <c r="V148" i="1"/>
  <c r="Y148" i="1" s="1"/>
  <c r="V164" i="1"/>
  <c r="Y164" i="1" s="1"/>
  <c r="V180" i="1"/>
  <c r="Y180" i="1" s="1"/>
  <c r="V196" i="1"/>
  <c r="Y196" i="1" s="1"/>
  <c r="V69" i="1"/>
  <c r="Y69" i="1" s="1"/>
  <c r="V52" i="1"/>
  <c r="Y52" i="1" s="1"/>
  <c r="V7" i="1"/>
  <c r="Y7" i="1" s="1"/>
  <c r="V36" i="1"/>
  <c r="Y36" i="1" s="1"/>
  <c r="V61" i="1"/>
  <c r="Y61" i="1" s="1"/>
  <c r="V26" i="1"/>
  <c r="Y26" i="1" s="1"/>
  <c r="V54" i="1"/>
  <c r="Y54" i="1" s="1"/>
  <c r="V9" i="1"/>
  <c r="Y9" i="1" s="1"/>
  <c r="V51" i="1"/>
  <c r="Y51" i="1" s="1"/>
  <c r="V81" i="1"/>
  <c r="Y81" i="1" s="1"/>
  <c r="V89" i="1"/>
  <c r="Y89" i="1" s="1"/>
  <c r="V97" i="1"/>
  <c r="Y97" i="1" s="1"/>
  <c r="V105" i="1"/>
  <c r="Y105" i="1" s="1"/>
  <c r="V113" i="1"/>
  <c r="Y113" i="1" s="1"/>
  <c r="V121" i="1"/>
  <c r="Y121" i="1" s="1"/>
  <c r="V129" i="1"/>
  <c r="Y129" i="1" s="1"/>
  <c r="V137" i="1"/>
  <c r="Y137" i="1" s="1"/>
  <c r="V145" i="1"/>
  <c r="Y145" i="1" s="1"/>
  <c r="V153" i="1"/>
  <c r="Y153" i="1" s="1"/>
  <c r="V161" i="1"/>
  <c r="Y161" i="1" s="1"/>
  <c r="V169" i="1"/>
  <c r="Y169" i="1" s="1"/>
  <c r="V177" i="1"/>
  <c r="Y177" i="1" s="1"/>
  <c r="V185" i="1"/>
  <c r="Y185" i="1" s="1"/>
  <c r="V193" i="1"/>
  <c r="Y193" i="1" s="1"/>
  <c r="V201" i="1"/>
  <c r="Y201" i="1" s="1"/>
  <c r="V48" i="1"/>
  <c r="Y48" i="1" s="1"/>
  <c r="V42" i="1"/>
  <c r="Y42" i="1" s="1"/>
  <c r="V23" i="1"/>
  <c r="Y23" i="1" s="1"/>
  <c r="V56" i="1"/>
  <c r="Y56" i="1" s="1"/>
  <c r="V78" i="1"/>
  <c r="Y78" i="1" s="1"/>
  <c r="V94" i="1"/>
  <c r="Y94" i="1" s="1"/>
  <c r="V110" i="1"/>
  <c r="Y110" i="1" s="1"/>
  <c r="V126" i="1"/>
  <c r="Y126" i="1" s="1"/>
  <c r="V142" i="1"/>
  <c r="Y142" i="1" s="1"/>
  <c r="V158" i="1"/>
  <c r="Y158" i="1" s="1"/>
  <c r="V174" i="1"/>
  <c r="Y174" i="1" s="1"/>
  <c r="V190" i="1"/>
  <c r="Y190" i="1" s="1"/>
  <c r="V68" i="1"/>
  <c r="Y68" i="1" s="1"/>
  <c r="V5" i="1"/>
  <c r="Y5" i="1" s="1"/>
  <c r="V37" i="1"/>
  <c r="Y37" i="1" s="1"/>
  <c r="V202" i="1" l="1"/>
  <c r="F38" i="1"/>
  <c r="F39" i="1" s="1"/>
  <c r="F40" i="1" s="1"/>
  <c r="F2" i="1" l="1"/>
  <c r="AA72" i="1" s="1"/>
  <c r="AA96" i="1"/>
  <c r="AA141" i="1"/>
  <c r="AA150" i="1"/>
  <c r="AA148" i="1"/>
  <c r="AA9" i="1"/>
  <c r="AA30" i="1"/>
  <c r="AA78" i="1"/>
  <c r="AA113" i="1"/>
  <c r="AA77" i="1"/>
  <c r="AA192" i="1"/>
  <c r="AA84" i="1"/>
  <c r="AA121" i="1"/>
  <c r="AA107" i="1"/>
  <c r="AA95" i="1"/>
  <c r="AA38" i="1"/>
  <c r="AA10" i="1"/>
  <c r="AA65" i="1"/>
  <c r="AA114" i="1"/>
  <c r="AA159" i="1"/>
  <c r="AA128" i="1"/>
  <c r="E7" i="1"/>
  <c r="AA81" i="1"/>
  <c r="AA187" i="1"/>
  <c r="AA4" i="1"/>
  <c r="AA94" i="1"/>
  <c r="AA177" i="1"/>
  <c r="AA100" i="1"/>
  <c r="AA158" i="1"/>
  <c r="AA34" i="1"/>
  <c r="AA82" i="1"/>
  <c r="AA99" i="1"/>
  <c r="AA32" i="1"/>
  <c r="AA23" i="1"/>
  <c r="AA57" i="1"/>
  <c r="AA120" i="1"/>
  <c r="AA25" i="1"/>
  <c r="AA117" i="1"/>
  <c r="AA50" i="1"/>
  <c r="AA103" i="1"/>
  <c r="AA183" i="1"/>
  <c r="AA90" i="1"/>
  <c r="AA138" i="1"/>
  <c r="AA22" i="1"/>
  <c r="AA7" i="1"/>
  <c r="AA152" i="1"/>
  <c r="AA11" i="1"/>
  <c r="AA149" i="1"/>
  <c r="AA164" i="1"/>
  <c r="AA56" i="1"/>
  <c r="AA123" i="1"/>
  <c r="AA60" i="1"/>
  <c r="AA129" i="1"/>
  <c r="AA124" i="1"/>
  <c r="AA45" i="1"/>
  <c r="AA89" i="1"/>
  <c r="AA160" i="1"/>
  <c r="AA189" i="1"/>
  <c r="AA53" i="1"/>
  <c r="AA52" i="1"/>
  <c r="AA196" i="1"/>
  <c r="AA13" i="1"/>
  <c r="AA2" i="1" l="1"/>
  <c r="AA33" i="1"/>
  <c r="AA197" i="1"/>
  <c r="AA46" i="1"/>
  <c r="AA188" i="1"/>
  <c r="AA27" i="1"/>
  <c r="AA167" i="1"/>
  <c r="AA62" i="1"/>
  <c r="AA35" i="1"/>
  <c r="AA126" i="1"/>
  <c r="AA79" i="1"/>
  <c r="AA115" i="1"/>
  <c r="AA86" i="1"/>
  <c r="AA49" i="1"/>
  <c r="AA166" i="1"/>
  <c r="AA104" i="1"/>
  <c r="D7" i="1"/>
  <c r="AA154" i="1"/>
  <c r="AA37" i="1"/>
  <c r="AA136" i="1"/>
  <c r="AA162" i="1"/>
  <c r="AA15" i="1"/>
  <c r="AA116" i="1"/>
  <c r="AA110" i="1"/>
  <c r="AA85" i="1"/>
  <c r="A7" i="1"/>
  <c r="G23" i="1" s="1"/>
  <c r="AA24" i="1"/>
  <c r="AA122" i="1"/>
  <c r="AA8" i="1"/>
  <c r="AA87" i="1"/>
  <c r="AA200" i="1"/>
  <c r="AA119" i="1"/>
  <c r="AA48" i="1"/>
  <c r="AA156" i="1"/>
  <c r="AA145" i="1"/>
  <c r="AA26" i="1"/>
  <c r="AA139" i="1"/>
  <c r="AA51" i="1"/>
  <c r="AA186" i="1"/>
  <c r="AA165" i="1"/>
  <c r="AA71" i="1"/>
  <c r="AA20" i="1"/>
  <c r="AA130" i="1"/>
  <c r="AA127" i="1"/>
  <c r="AA75" i="1"/>
  <c r="AA28" i="1"/>
  <c r="AA39" i="1"/>
  <c r="AA172" i="1"/>
  <c r="AA174" i="1"/>
  <c r="AA153" i="1"/>
  <c r="AA108" i="1"/>
  <c r="G2" i="1"/>
  <c r="AA193" i="1"/>
  <c r="AA147" i="1"/>
  <c r="AA102" i="1"/>
  <c r="AA31" i="1"/>
  <c r="AA16" i="1"/>
  <c r="AA194" i="1"/>
  <c r="AA195" i="1"/>
  <c r="AA173" i="1"/>
  <c r="AA101" i="1"/>
  <c r="AA63" i="1"/>
  <c r="AA68" i="1"/>
  <c r="AA112" i="1"/>
  <c r="AA125" i="1"/>
  <c r="AA157" i="1"/>
  <c r="AA118" i="1"/>
  <c r="AA179" i="1"/>
  <c r="AA111" i="1"/>
  <c r="AA178" i="1"/>
  <c r="AA3" i="1"/>
  <c r="AA29" i="1"/>
  <c r="AA61" i="1"/>
  <c r="AA21" i="1"/>
  <c r="AA69" i="1"/>
  <c r="AA83" i="1"/>
  <c r="AA73" i="1"/>
  <c r="AA131" i="1"/>
  <c r="AA163" i="1"/>
  <c r="AA146" i="1"/>
  <c r="AA144" i="1"/>
  <c r="AA12" i="1"/>
  <c r="AA66" i="1"/>
  <c r="AA92" i="1"/>
  <c r="AA93" i="1"/>
  <c r="AA137" i="1"/>
  <c r="AA169" i="1"/>
  <c r="AA142" i="1"/>
  <c r="AA191" i="1"/>
  <c r="AA140" i="1"/>
  <c r="AA190" i="1"/>
  <c r="AA47" i="1"/>
  <c r="AA18" i="1"/>
  <c r="AA54" i="1"/>
  <c r="AA41" i="1"/>
  <c r="AA74" i="1"/>
  <c r="AA98" i="1"/>
  <c r="AA105" i="1"/>
  <c r="AA143" i="1"/>
  <c r="AA175" i="1"/>
  <c r="AA185" i="1"/>
  <c r="AA184" i="1"/>
  <c r="AA5" i="1"/>
  <c r="AA14" i="1"/>
  <c r="AA88" i="1"/>
  <c r="AA133" i="1"/>
  <c r="AA134" i="1"/>
  <c r="AA132" i="1"/>
  <c r="AA36" i="1"/>
  <c r="AA42" i="1"/>
  <c r="AA70" i="1"/>
  <c r="AA97" i="1"/>
  <c r="AA171" i="1"/>
  <c r="AA176" i="1"/>
  <c r="AA76" i="1"/>
  <c r="AA109" i="1"/>
  <c r="AA64" i="1"/>
  <c r="AA199" i="1"/>
  <c r="AA198" i="1"/>
  <c r="C7" i="1"/>
  <c r="AA19" i="1"/>
  <c r="AA106" i="1"/>
  <c r="AA151" i="1"/>
  <c r="AA201" i="1"/>
  <c r="AA43" i="1"/>
  <c r="AA170" i="1"/>
  <c r="AA168" i="1"/>
  <c r="AA58" i="1"/>
  <c r="AA55" i="1"/>
  <c r="AA59" i="1"/>
  <c r="AA181" i="1"/>
  <c r="AA180" i="1"/>
  <c r="AA17" i="1"/>
  <c r="B7" i="1"/>
  <c r="AA80" i="1"/>
  <c r="AA91" i="1"/>
  <c r="AA44" i="1"/>
  <c r="AA6" i="1"/>
  <c r="AA155" i="1"/>
  <c r="AA67" i="1"/>
  <c r="AA161" i="1"/>
  <c r="AA182" i="1"/>
  <c r="AA40" i="1"/>
  <c r="AA135" i="1"/>
  <c r="G20" i="1"/>
  <c r="A28" i="1" l="1"/>
  <c r="C29" i="1" s="1"/>
  <c r="C28" i="1" l="1"/>
</calcChain>
</file>

<file path=xl/comments1.xml><?xml version="1.0" encoding="utf-8"?>
<comments xmlns="http://schemas.openxmlformats.org/spreadsheetml/2006/main">
  <authors>
    <author>Илья Н. Ганебных (Ganebnykh I.N.)</author>
  </authors>
  <commentList>
    <comment ref="J7" authorId="0" shapeId="0">
      <text>
        <r>
          <rPr>
            <b/>
            <sz val="9"/>
            <color indexed="18"/>
            <rFont val="Tahoma"/>
            <family val="2"/>
            <charset val="204"/>
          </rPr>
          <t>J7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>Можно задать больше точек, но правая часть графика окажется обрезана, максимумы пиков могут не попасть на график</t>
        </r>
      </text>
    </comment>
  </commentList>
</comments>
</file>

<file path=xl/sharedStrings.xml><?xml version="1.0" encoding="utf-8"?>
<sst xmlns="http://schemas.openxmlformats.org/spreadsheetml/2006/main" count="57" uniqueCount="55">
  <si>
    <t>ppm</t>
  </si>
  <si>
    <t>значение на максимуме (мат.ожидание)</t>
  </si>
  <si>
    <t>m/z (1)</t>
  </si>
  <si>
    <t>m/z (2)</t>
  </si>
  <si>
    <t>m/z</t>
  </si>
  <si>
    <t>m/z (3)</t>
  </si>
  <si>
    <t>базовая интенсивность (значение или нуль)</t>
  </si>
  <si>
    <t>±, Да</t>
  </si>
  <si>
    <t>левая граница графика, Да</t>
  </si>
  <si>
    <t>правая граница графика, Да</t>
  </si>
  <si>
    <t>максимум в табличном значении</t>
  </si>
  <si>
    <t>коэффициент умножения (для интенсивности)</t>
  </si>
  <si>
    <t>значение на полувысоте для первого пика</t>
  </si>
  <si>
    <t>ближайшее значение к полувысоте</t>
  </si>
  <si>
    <t>полувысота в позиции (номер точки в таблице)</t>
  </si>
  <si>
    <t>номер точки максимума в таблице</t>
  </si>
  <si>
    <t>значение x на полувысоте (m/z)</t>
  </si>
  <si>
    <t>m/z (4)</t>
  </si>
  <si>
    <r>
      <rPr>
        <vertAlign val="superscript"/>
        <sz val="10"/>
        <color theme="1"/>
        <rFont val="Calibri"/>
        <family val="2"/>
        <charset val="204"/>
        <scheme val="minor"/>
      </rPr>
      <t>12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15</t>
    </r>
    <r>
      <rPr>
        <sz val="10"/>
        <color theme="1"/>
        <rFont val="Calibri"/>
        <family val="2"/>
        <charset val="204"/>
        <scheme val="minor"/>
      </rPr>
      <t xml:space="preserve"> H</t>
    </r>
    <r>
      <rPr>
        <vertAlign val="subscript"/>
        <sz val="10"/>
        <color theme="1"/>
        <rFont val="Calibri"/>
        <family val="2"/>
        <charset val="204"/>
        <scheme val="minor"/>
      </rPr>
      <t>35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11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10</t>
    </r>
    <r>
      <rPr>
        <sz val="10"/>
        <color theme="1"/>
        <rFont val="Calibri"/>
        <family val="2"/>
        <charset val="204"/>
        <scheme val="minor"/>
      </rPr>
      <t xml:space="preserve"> N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O</t>
    </r>
    <r>
      <rPr>
        <vertAlign val="subscript"/>
        <sz val="10"/>
        <color theme="1"/>
        <rFont val="Calibri"/>
        <family val="2"/>
        <charset val="204"/>
        <scheme val="minor"/>
      </rPr>
      <t>4</t>
    </r>
  </si>
  <si>
    <r>
      <rPr>
        <vertAlign val="superscript"/>
        <sz val="10"/>
        <color theme="1"/>
        <rFont val="Calibri"/>
        <family val="2"/>
        <charset val="204"/>
        <scheme val="minor"/>
      </rPr>
      <t>12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14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13</t>
    </r>
    <r>
      <rPr>
        <sz val="10"/>
        <color theme="1"/>
        <rFont val="Calibri"/>
        <family val="2"/>
        <charset val="204"/>
        <scheme val="minor"/>
      </rPr>
      <t>C H</t>
    </r>
    <r>
      <rPr>
        <vertAlign val="subscript"/>
        <sz val="10"/>
        <color theme="1"/>
        <rFont val="Calibri"/>
        <family val="2"/>
        <charset val="204"/>
        <scheme val="minor"/>
      </rPr>
      <t>35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10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11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8</t>
    </r>
    <r>
      <rPr>
        <sz val="10"/>
        <color theme="1"/>
        <rFont val="Calibri"/>
        <family val="2"/>
        <charset val="204"/>
        <scheme val="minor"/>
      </rPr>
      <t xml:space="preserve"> N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O</t>
    </r>
    <r>
      <rPr>
        <vertAlign val="subscript"/>
        <sz val="10"/>
        <color theme="1"/>
        <rFont val="Calibri"/>
        <family val="2"/>
        <charset val="204"/>
        <scheme val="minor"/>
      </rPr>
      <t>4</t>
    </r>
  </si>
  <si>
    <r>
      <rPr>
        <vertAlign val="superscript"/>
        <sz val="10"/>
        <color theme="1"/>
        <rFont val="Calibri"/>
        <family val="2"/>
        <charset val="204"/>
        <scheme val="minor"/>
      </rPr>
      <t>12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13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13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H</t>
    </r>
    <r>
      <rPr>
        <vertAlign val="subscript"/>
        <sz val="10"/>
        <color theme="1"/>
        <rFont val="Calibri"/>
        <family val="2"/>
        <charset val="204"/>
        <scheme val="minor"/>
      </rPr>
      <t>35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10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11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8</t>
    </r>
    <r>
      <rPr>
        <sz val="10"/>
        <color theme="1"/>
        <rFont val="Calibri"/>
        <family val="2"/>
        <charset val="204"/>
        <scheme val="minor"/>
      </rPr>
      <t xml:space="preserve"> N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O</t>
    </r>
    <r>
      <rPr>
        <vertAlign val="subscript"/>
        <sz val="10"/>
        <color theme="1"/>
        <rFont val="Calibri"/>
        <family val="2"/>
        <charset val="204"/>
        <scheme val="minor"/>
      </rPr>
      <t>4</t>
    </r>
  </si>
  <si>
    <t>m/z (5)</t>
  </si>
  <si>
    <r>
      <rPr>
        <vertAlign val="superscript"/>
        <sz val="10"/>
        <color theme="1"/>
        <rFont val="Calibri"/>
        <family val="2"/>
        <charset val="204"/>
        <scheme val="minor"/>
      </rPr>
      <t>12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15</t>
    </r>
    <r>
      <rPr>
        <sz val="10"/>
        <color theme="1"/>
        <rFont val="Calibri"/>
        <family val="2"/>
        <charset val="204"/>
        <scheme val="minor"/>
      </rPr>
      <t xml:space="preserve"> H</t>
    </r>
    <r>
      <rPr>
        <vertAlign val="subscript"/>
        <sz val="10"/>
        <color theme="1"/>
        <rFont val="Calibri"/>
        <family val="2"/>
        <charset val="204"/>
        <scheme val="minor"/>
      </rPr>
      <t>35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10</t>
    </r>
    <r>
      <rPr>
        <sz val="10"/>
        <color theme="1"/>
        <rFont val="Calibri"/>
        <family val="2"/>
        <charset val="204"/>
        <scheme val="minor"/>
      </rPr>
      <t>B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11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9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14</t>
    </r>
    <r>
      <rPr>
        <sz val="10"/>
        <color theme="1"/>
        <rFont val="Calibri"/>
        <family val="2"/>
        <charset val="204"/>
        <scheme val="minor"/>
      </rPr>
      <t xml:space="preserve">N </t>
    </r>
    <r>
      <rPr>
        <vertAlign val="superscript"/>
        <sz val="10"/>
        <color theme="1"/>
        <rFont val="Calibri"/>
        <family val="2"/>
        <charset val="204"/>
        <scheme val="minor"/>
      </rPr>
      <t>15</t>
    </r>
    <r>
      <rPr>
        <sz val="10"/>
        <color theme="1"/>
        <rFont val="Calibri"/>
        <family val="2"/>
        <charset val="204"/>
        <scheme val="minor"/>
      </rPr>
      <t>N O</t>
    </r>
    <r>
      <rPr>
        <vertAlign val="subscript"/>
        <sz val="10"/>
        <color theme="1"/>
        <rFont val="Calibri"/>
        <family val="2"/>
        <charset val="204"/>
        <scheme val="minor"/>
      </rPr>
      <t>4</t>
    </r>
  </si>
  <si>
    <r>
      <rPr>
        <vertAlign val="superscript"/>
        <sz val="10"/>
        <color theme="1"/>
        <rFont val="Calibri"/>
        <family val="2"/>
        <charset val="204"/>
        <scheme val="minor"/>
      </rPr>
      <t>12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13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13</t>
    </r>
    <r>
      <rPr>
        <sz val="10"/>
        <color theme="1"/>
        <rFont val="Calibri"/>
        <family val="2"/>
        <charset val="204"/>
        <scheme val="minor"/>
      </rPr>
      <t>C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H</t>
    </r>
    <r>
      <rPr>
        <vertAlign val="subscript"/>
        <sz val="10"/>
        <color theme="1"/>
        <rFont val="Calibri"/>
        <family val="2"/>
        <charset val="204"/>
        <scheme val="minor"/>
      </rPr>
      <t>35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10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11</t>
    </r>
    <r>
      <rPr>
        <sz val="10"/>
        <color theme="1"/>
        <rFont val="Calibri"/>
        <family val="2"/>
        <charset val="204"/>
        <scheme val="minor"/>
      </rPr>
      <t>B</t>
    </r>
    <r>
      <rPr>
        <vertAlign val="subscript"/>
        <sz val="10"/>
        <color theme="1"/>
        <rFont val="Calibri"/>
        <family val="2"/>
        <charset val="204"/>
        <scheme val="minor"/>
      </rPr>
      <t>8</t>
    </r>
    <r>
      <rPr>
        <sz val="10"/>
        <color theme="1"/>
        <rFont val="Calibri"/>
        <family val="2"/>
        <charset val="204"/>
        <scheme val="minor"/>
      </rPr>
      <t xml:space="preserve"> N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16</t>
    </r>
    <r>
      <rPr>
        <sz val="10"/>
        <color theme="1"/>
        <rFont val="Calibri"/>
        <family val="2"/>
        <charset val="204"/>
        <scheme val="minor"/>
      </rPr>
      <t>O</t>
    </r>
    <r>
      <rPr>
        <vertAlign val="subscript"/>
        <sz val="10"/>
        <color theme="1"/>
        <rFont val="Calibri"/>
        <family val="2"/>
        <charset val="204"/>
        <scheme val="minor"/>
      </rPr>
      <t>4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>18</t>
    </r>
    <r>
      <rPr>
        <sz val="10"/>
        <color theme="1"/>
        <rFont val="Calibri"/>
        <family val="2"/>
        <charset val="204"/>
        <scheme val="minor"/>
      </rPr>
      <t>O</t>
    </r>
  </si>
  <si>
    <t xml:space="preserve">   ИНТЕГРАЛЬНАЯ (0 или 1); для колоколообразного распределения = 0</t>
  </si>
  <si>
    <t>границы графика влево и вправо (10-2000 ppm)</t>
  </si>
  <si>
    <r>
      <t>C</t>
    </r>
    <r>
      <rPr>
        <vertAlign val="subscript"/>
        <sz val="10"/>
        <color theme="1"/>
        <rFont val="Calibri"/>
        <family val="2"/>
        <charset val="204"/>
        <scheme val="minor"/>
      </rPr>
      <t>30</t>
    </r>
    <r>
      <rPr>
        <sz val="10"/>
        <color theme="1"/>
        <rFont val="Calibri"/>
        <family val="2"/>
        <charset val="204"/>
        <scheme val="minor"/>
      </rPr>
      <t xml:space="preserve"> H</t>
    </r>
    <r>
      <rPr>
        <vertAlign val="subscript"/>
        <sz val="10"/>
        <color theme="1"/>
        <rFont val="Calibri"/>
        <family val="2"/>
        <charset val="204"/>
        <scheme val="minor"/>
      </rPr>
      <t>41</t>
    </r>
    <r>
      <rPr>
        <sz val="10"/>
        <color theme="1"/>
        <rFont val="Calibri"/>
        <family val="2"/>
        <charset val="204"/>
        <scheme val="minor"/>
      </rPr>
      <t xml:space="preserve"> N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O</t>
    </r>
    <r>
      <rPr>
        <vertAlign val="subscript"/>
        <sz val="10"/>
        <color theme="1"/>
        <rFont val="Calibri"/>
        <family val="2"/>
        <charset val="204"/>
        <scheme val="minor"/>
      </rPr>
      <t>9</t>
    </r>
  </si>
  <si>
    <r>
      <t>Для резерпина: [C</t>
    </r>
    <r>
      <rPr>
        <vertAlign val="subscript"/>
        <sz val="11"/>
        <color theme="1"/>
        <rFont val="Calibri"/>
        <family val="2"/>
        <charset val="204"/>
        <scheme val="minor"/>
      </rPr>
      <t>33</t>
    </r>
    <r>
      <rPr>
        <sz val="11"/>
        <color theme="1"/>
        <rFont val="Calibri"/>
        <family val="2"/>
        <charset val="204"/>
        <scheme val="minor"/>
      </rPr>
      <t>H</t>
    </r>
    <r>
      <rPr>
        <vertAlign val="subscript"/>
        <sz val="11"/>
        <color theme="1"/>
        <rFont val="Calibri"/>
        <family val="2"/>
        <charset val="204"/>
        <scheme val="minor"/>
      </rPr>
      <t>40</t>
    </r>
    <r>
      <rPr>
        <sz val="11"/>
        <color theme="1"/>
        <rFont val="Calibri"/>
        <family val="2"/>
        <charset val="204"/>
        <scheme val="minor"/>
      </rPr>
      <t>N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O</t>
    </r>
    <r>
      <rPr>
        <vertAlign val="sub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+ H]</t>
    </r>
    <r>
      <rPr>
        <vertAlign val="superscript"/>
        <sz val="11"/>
        <color theme="1"/>
        <rFont val="Calibri"/>
        <family val="2"/>
        <charset val="204"/>
        <scheme val="minor"/>
      </rPr>
      <t>+</t>
    </r>
  </si>
  <si>
    <t>m/z (среднее)</t>
  </si>
  <si>
    <t>доп.коэф. умножения (обычно единица)</t>
  </si>
  <si>
    <t xml:space="preserve">   (суперпозиция)</t>
  </si>
  <si>
    <t xml:space="preserve">   разрешение пика</t>
  </si>
  <si>
    <t xml:space="preserve">   Базовое значение</t>
  </si>
  <si>
    <r>
      <rPr>
        <sz val="11"/>
        <color theme="1"/>
        <rFont val="Calibri"/>
        <family val="2"/>
        <charset val="204"/>
      </rPr>
      <t>Δ</t>
    </r>
    <r>
      <rPr>
        <sz val="9.35"/>
        <color theme="1"/>
        <rFont val="Calibri"/>
        <family val="2"/>
        <charset val="204"/>
      </rPr>
      <t xml:space="preserve">, </t>
    </r>
    <r>
      <rPr>
        <sz val="11"/>
        <color theme="1"/>
        <rFont val="Calibri"/>
        <family val="2"/>
        <charset val="204"/>
        <scheme val="minor"/>
      </rPr>
      <t>ppm (от полученного среднего значения m/z)</t>
    </r>
  </si>
  <si>
    <t>№</t>
  </si>
  <si>
    <r>
      <t>Значения для примера [C</t>
    </r>
    <r>
      <rPr>
        <vertAlign val="subscript"/>
        <sz val="11"/>
        <color theme="1"/>
        <rFont val="Calibri"/>
        <family val="2"/>
        <charset val="204"/>
        <scheme val="minor"/>
      </rPr>
      <t>15</t>
    </r>
    <r>
      <rPr>
        <sz val="11"/>
        <color theme="1"/>
        <rFont val="Calibri"/>
        <family val="2"/>
        <charset val="204"/>
        <scheme val="minor"/>
      </rPr>
      <t>H</t>
    </r>
    <r>
      <rPr>
        <vertAlign val="subscript"/>
        <sz val="11"/>
        <color theme="1"/>
        <rFont val="Calibri"/>
        <family val="2"/>
        <charset val="204"/>
        <scheme val="minor"/>
      </rPr>
      <t>34</t>
    </r>
    <r>
      <rPr>
        <sz val="11"/>
        <color theme="1"/>
        <rFont val="Calibri"/>
        <family val="2"/>
        <charset val="204"/>
        <scheme val="minor"/>
      </rPr>
      <t>B</t>
    </r>
    <r>
      <rPr>
        <vertAlign val="sub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N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O</t>
    </r>
    <r>
      <rPr>
        <vertAlign val="sub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+ H]</t>
    </r>
    <r>
      <rPr>
        <vertAlign val="superscript"/>
        <sz val="11"/>
        <color theme="1"/>
        <rFont val="Calibri"/>
        <family val="2"/>
        <charset val="204"/>
        <scheme val="minor"/>
      </rPr>
      <t>+</t>
    </r>
    <r>
      <rPr>
        <sz val="11"/>
        <color theme="1"/>
        <rFont val="Calibri"/>
        <family val="2"/>
        <charset val="204"/>
        <scheme val="minor"/>
      </rPr>
      <t>(GDA-1985.1 #3474)</t>
    </r>
  </si>
  <si>
    <t xml:space="preserve">   Ожидамое смещение</t>
  </si>
  <si>
    <t xml:space="preserve">ppm </t>
  </si>
  <si>
    <t>величина одного шага по m/z (1)</t>
  </si>
  <si>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  <charset val="204"/>
        <scheme val="minor"/>
      </rPr>
      <t xml:space="preserve"> m/z (</t>
    </r>
    <r>
      <rPr>
        <sz val="11"/>
        <color theme="1"/>
        <rFont val="Calibri"/>
        <family val="2"/>
        <charset val="204"/>
      </rPr>
      <t>∑</t>
    </r>
    <r>
      <rPr>
        <sz val="9.35"/>
        <color theme="1"/>
        <rFont val="Calibri"/>
        <family val="2"/>
        <charset val="204"/>
      </rPr>
      <t>)</t>
    </r>
  </si>
  <si>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  <charset val="204"/>
        <scheme val="minor"/>
      </rPr>
      <t xml:space="preserve"> m/z (1</t>
    </r>
    <r>
      <rPr>
        <sz val="9.35"/>
        <color theme="1"/>
        <rFont val="Calibri"/>
        <family val="2"/>
        <charset val="204"/>
      </rPr>
      <t>)</t>
    </r>
  </si>
  <si>
    <t>отклонения от центра для графика в Да</t>
  </si>
  <si>
    <r>
      <rPr>
        <sz val="11"/>
        <color theme="1"/>
        <rFont val="Calibri"/>
        <family val="2"/>
        <charset val="204"/>
      </rPr>
      <t>≈</t>
    </r>
    <r>
      <rPr>
        <sz val="11"/>
        <color theme="1"/>
        <rFont val="Calibri"/>
        <family val="2"/>
        <charset val="204"/>
        <scheme val="minor"/>
      </rPr>
      <t xml:space="preserve"> FWHM для пика m/z (1)</t>
    </r>
  </si>
  <si>
    <t>≈ ширина пика на полувысоте для пика m/z (1) , ppm</t>
  </si>
  <si>
    <t>≈ R, разрешение для пика m/z (1)</t>
  </si>
  <si>
    <t xml:space="preserve">   m/z (1) в ppm</t>
  </si>
  <si>
    <t>Заданная инструментальная точность измерения массы иона (например, 0,8 ppm; 2 ppm; 1000 ppm)</t>
  </si>
  <si>
    <t>Полуширина 1</t>
  </si>
  <si>
    <r>
      <t xml:space="preserve">  </t>
    </r>
    <r>
      <rPr>
        <b/>
        <sz val="11"/>
        <color theme="1"/>
        <rFont val="Calibri"/>
        <family val="2"/>
        <charset val="204"/>
        <scheme val="minor"/>
      </rPr>
      <t xml:space="preserve"> СТАНДАРТНОЕ ОТКЛОНЕНИЕ</t>
    </r>
    <r>
      <rPr>
        <sz val="11"/>
        <color theme="1"/>
        <rFont val="Calibri"/>
        <family val="2"/>
        <charset val="204"/>
        <scheme val="minor"/>
      </rPr>
      <t xml:space="preserve"> =&gt; </t>
    </r>
    <r>
      <rPr>
        <b/>
        <sz val="11"/>
        <color theme="1"/>
        <rFont val="Calibri"/>
        <family val="2"/>
        <charset val="204"/>
        <scheme val="minor"/>
      </rPr>
      <t xml:space="preserve">регулировка приборного разрешения </t>
    </r>
    <r>
      <rPr>
        <sz val="11"/>
        <color theme="1"/>
        <rFont val="Calibri"/>
        <family val="2"/>
        <charset val="204"/>
        <scheme val="minor"/>
      </rPr>
      <t>(чем меньше, тем уже пик), например, 0,01</t>
    </r>
  </si>
  <si>
    <t xml:space="preserve">   ШАГ межу точками (рассчитан исходя из числа точек)</t>
  </si>
  <si>
    <t xml:space="preserve">ширина графика, относительно центра m/z (1); </t>
  </si>
  <si>
    <t xml:space="preserve">   m/z (Да, пик 1)</t>
  </si>
  <si>
    <t xml:space="preserve">   R для m/z (1)</t>
  </si>
  <si>
    <t xml:space="preserve">   Расч. m/z (Дальтон)</t>
  </si>
  <si>
    <r>
      <t xml:space="preserve">Суммарная огибающая m/z  </t>
    </r>
    <r>
      <rPr>
        <b/>
        <sz val="11"/>
        <color theme="0" tint="-0.14999847407452621"/>
        <rFont val="Calibri"/>
        <family val="2"/>
        <charset val="204"/>
      </rPr>
      <t>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</si>
</sst>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3" tint="-0.249977111117893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2" tint="-0.499984740745262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1"/>
      <color theme="2" tint="-0.499984740745262"/>
      <name val="Calibri"/>
      <family val="2"/>
      <charset val="204"/>
      <scheme val="minor"/>
    </font>
    <font>
      <sz val="10"/>
      <color indexed="22"/>
      <name val="Arial Cyr"/>
    </font>
    <font>
      <b/>
      <sz val="9"/>
      <color indexed="18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3" tint="-0.249977111117893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9.35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11"/>
      <color theme="0" tint="-0.14999847407452621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164" fontId="0" fillId="0" borderId="0" xfId="0" applyNumberFormat="1" applyProtection="1"/>
    <xf numFmtId="0" fontId="14" fillId="4" borderId="0" xfId="0" applyFont="1" applyFill="1" applyAlignment="1" applyProtection="1">
      <alignment horizontal="center"/>
    </xf>
    <xf numFmtId="0" fontId="11" fillId="0" borderId="0" xfId="0" applyFont="1" applyProtection="1"/>
    <xf numFmtId="0" fontId="5" fillId="0" borderId="0" xfId="0" applyFont="1" applyProtection="1"/>
    <xf numFmtId="164" fontId="7" fillId="0" borderId="0" xfId="0" applyNumberFormat="1" applyFont="1" applyProtection="1"/>
    <xf numFmtId="164" fontId="9" fillId="0" borderId="0" xfId="0" applyNumberFormat="1" applyFont="1" applyProtection="1"/>
    <xf numFmtId="0" fontId="11" fillId="0" borderId="1" xfId="0" applyFont="1" applyBorder="1" applyAlignment="1" applyProtection="1">
      <alignment horizontal="center"/>
    </xf>
    <xf numFmtId="0" fontId="10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0" fillId="9" borderId="0" xfId="0" applyFill="1" applyProtection="1"/>
    <xf numFmtId="0" fontId="0" fillId="11" borderId="1" xfId="0" applyFill="1" applyBorder="1" applyAlignment="1" applyProtection="1">
      <alignment horizontal="center"/>
      <protection locked="0"/>
    </xf>
    <xf numFmtId="164" fontId="20" fillId="0" borderId="0" xfId="0" applyNumberFormat="1" applyFont="1" applyFill="1" applyProtection="1"/>
    <xf numFmtId="0" fontId="25" fillId="0" borderId="0" xfId="0" applyFont="1" applyFill="1" applyProtection="1"/>
    <xf numFmtId="0" fontId="0" fillId="5" borderId="3" xfId="0" applyFill="1" applyBorder="1" applyProtection="1"/>
    <xf numFmtId="0" fontId="0" fillId="5" borderId="4" xfId="0" applyFill="1" applyBorder="1" applyProtection="1"/>
    <xf numFmtId="0" fontId="21" fillId="5" borderId="1" xfId="0" applyFont="1" applyFill="1" applyBorder="1" applyProtection="1"/>
    <xf numFmtId="0" fontId="21" fillId="5" borderId="2" xfId="0" applyFont="1" applyFill="1" applyBorder="1" applyProtection="1"/>
    <xf numFmtId="0" fontId="17" fillId="0" borderId="0" xfId="0" quotePrefix="1" applyFont="1" applyAlignment="1" applyProtection="1">
      <alignment horizontal="center"/>
    </xf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3" fillId="0" borderId="0" xfId="0" applyFont="1" applyAlignment="1" applyProtection="1">
      <alignment horizontal="center"/>
    </xf>
    <xf numFmtId="0" fontId="21" fillId="5" borderId="2" xfId="0" applyFont="1" applyFill="1" applyBorder="1" applyAlignment="1" applyProtection="1">
      <alignment horizontal="center"/>
    </xf>
    <xf numFmtId="0" fontId="21" fillId="5" borderId="5" xfId="0" applyFont="1" applyFill="1" applyBorder="1" applyProtection="1"/>
    <xf numFmtId="0" fontId="21" fillId="5" borderId="6" xfId="0" applyFont="1" applyFill="1" applyBorder="1" applyProtection="1"/>
    <xf numFmtId="0" fontId="26" fillId="0" borderId="0" xfId="0" applyFont="1" applyAlignment="1" applyProtection="1">
      <alignment horizontal="center"/>
    </xf>
    <xf numFmtId="164" fontId="12" fillId="0" borderId="0" xfId="0" applyNumberFormat="1" applyFont="1" applyFill="1" applyProtection="1"/>
    <xf numFmtId="0" fontId="29" fillId="0" borderId="0" xfId="0" applyFont="1" applyProtection="1"/>
    <xf numFmtId="0" fontId="21" fillId="5" borderId="3" xfId="0" applyFont="1" applyFill="1" applyBorder="1" applyAlignment="1" applyProtection="1">
      <alignment horizontal="center"/>
    </xf>
    <xf numFmtId="0" fontId="21" fillId="5" borderId="4" xfId="0" applyFont="1" applyFill="1" applyBorder="1" applyAlignment="1" applyProtection="1">
      <alignment horizontal="center"/>
    </xf>
    <xf numFmtId="0" fontId="28" fillId="8" borderId="0" xfId="0" applyFont="1" applyFill="1" applyAlignment="1" applyProtection="1">
      <alignment horizontal="center"/>
    </xf>
    <xf numFmtId="0" fontId="3" fillId="1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13" borderId="0" xfId="0" applyFont="1" applyFill="1" applyProtection="1"/>
    <xf numFmtId="0" fontId="3" fillId="7" borderId="0" xfId="0" applyFont="1" applyFill="1" applyProtection="1"/>
    <xf numFmtId="0" fontId="3" fillId="16" borderId="0" xfId="0" applyFont="1" applyFill="1" applyProtection="1"/>
    <xf numFmtId="0" fontId="3" fillId="14" borderId="0" xfId="0" applyFont="1" applyFill="1" applyProtection="1"/>
    <xf numFmtId="0" fontId="6" fillId="11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8" fillId="0" borderId="0" xfId="0" applyFont="1" applyProtection="1"/>
    <xf numFmtId="0" fontId="13" fillId="0" borderId="0" xfId="0" applyFont="1" applyAlignment="1" applyProtection="1">
      <alignment horizontal="center"/>
    </xf>
    <xf numFmtId="165" fontId="3" fillId="2" borderId="0" xfId="0" applyNumberFormat="1" applyFont="1" applyFill="1" applyAlignment="1" applyProtection="1">
      <alignment horizontal="center"/>
    </xf>
    <xf numFmtId="165" fontId="3" fillId="13" borderId="0" xfId="0" applyNumberFormat="1" applyFont="1" applyFill="1" applyAlignment="1" applyProtection="1">
      <alignment horizontal="center"/>
    </xf>
    <xf numFmtId="165" fontId="3" fillId="7" borderId="0" xfId="0" applyNumberFormat="1" applyFont="1" applyFill="1" applyAlignment="1" applyProtection="1">
      <alignment horizontal="center"/>
    </xf>
    <xf numFmtId="165" fontId="3" fillId="14" borderId="0" xfId="0" applyNumberFormat="1" applyFont="1" applyFill="1" applyAlignment="1" applyProtection="1">
      <alignment horizontal="center"/>
    </xf>
    <xf numFmtId="165" fontId="24" fillId="5" borderId="0" xfId="0" applyNumberFormat="1" applyFont="1" applyFill="1" applyAlignment="1" applyProtection="1">
      <alignment horizontal="center"/>
    </xf>
    <xf numFmtId="164" fontId="4" fillId="10" borderId="1" xfId="0" applyNumberFormat="1" applyFont="1" applyFill="1" applyBorder="1" applyProtection="1"/>
    <xf numFmtId="164" fontId="1" fillId="1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3" fillId="13" borderId="0" xfId="0" applyFont="1" applyFill="1" applyAlignment="1" applyProtection="1">
      <alignment horizontal="center"/>
    </xf>
    <xf numFmtId="0" fontId="3" fillId="7" borderId="0" xfId="0" applyFont="1" applyFill="1" applyAlignment="1" applyProtection="1">
      <alignment horizontal="center"/>
    </xf>
    <xf numFmtId="0" fontId="3" fillId="11" borderId="0" xfId="0" applyFont="1" applyFill="1" applyAlignment="1" applyProtection="1">
      <alignment horizontal="center"/>
    </xf>
    <xf numFmtId="0" fontId="3" fillId="15" borderId="0" xfId="0" applyFont="1" applyFill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5" fillId="0" borderId="0" xfId="0" applyFont="1" applyFill="1" applyProtection="1"/>
    <xf numFmtId="0" fontId="5" fillId="0" borderId="0" xfId="0" applyFont="1" applyFill="1" applyBorder="1" applyProtection="1"/>
    <xf numFmtId="2" fontId="0" fillId="0" borderId="0" xfId="0" applyNumberFormat="1" applyAlignment="1" applyProtection="1">
      <alignment horizontal="center"/>
    </xf>
    <xf numFmtId="0" fontId="13" fillId="0" borderId="0" xfId="0" applyFont="1" applyProtection="1"/>
    <xf numFmtId="164" fontId="13" fillId="0" borderId="0" xfId="0" applyNumberFormat="1" applyFont="1" applyProtection="1"/>
    <xf numFmtId="0" fontId="13" fillId="6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0" fillId="0" borderId="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165" fontId="31" fillId="17" borderId="1" xfId="0" applyNumberFormat="1" applyFont="1" applyFill="1" applyBorder="1" applyAlignment="1" applyProtection="1">
      <alignment horizontal="center" vertical="center"/>
    </xf>
    <xf numFmtId="0" fontId="31" fillId="17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11">
    <dxf>
      <font>
        <b/>
        <i val="0"/>
        <color auto="1"/>
      </font>
      <numFmt numFmtId="0" formatCode="General"/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Наложение!$N$1</c:f>
              <c:strCache>
                <c:ptCount val="1"/>
                <c:pt idx="0">
                  <c:v>Базовый m/z (1) 417,352188</c:v>
                </c:pt>
              </c:strCache>
            </c:strRef>
          </c:tx>
          <c:spPr>
            <a:solidFill>
              <a:schemeClr val="tx2">
                <a:alpha val="10000"/>
              </a:schemeClr>
            </a:solidFill>
            <a:ln w="22225">
              <a:solidFill>
                <a:schemeClr val="accent1"/>
              </a:solidFill>
            </a:ln>
          </c:spPr>
          <c:cat>
            <c:numRef>
              <c:f>Наложение!$L$2:$L$201</c:f>
              <c:numCache>
                <c:formatCode>0.0000</c:formatCode>
                <c:ptCount val="200"/>
                <c:pt idx="0">
                  <c:v>417.31087013338799</c:v>
                </c:pt>
                <c:pt idx="1">
                  <c:v>417.31128748557603</c:v>
                </c:pt>
                <c:pt idx="2">
                  <c:v>417.31170483776401</c:v>
                </c:pt>
                <c:pt idx="3">
                  <c:v>417.31212218995199</c:v>
                </c:pt>
                <c:pt idx="4">
                  <c:v>417.31253954214003</c:v>
                </c:pt>
                <c:pt idx="5">
                  <c:v>417.31295689432801</c:v>
                </c:pt>
                <c:pt idx="6">
                  <c:v>417.31337424651599</c:v>
                </c:pt>
                <c:pt idx="7">
                  <c:v>417.31379159870403</c:v>
                </c:pt>
                <c:pt idx="8">
                  <c:v>417.31420895089201</c:v>
                </c:pt>
                <c:pt idx="9">
                  <c:v>417.31462630307999</c:v>
                </c:pt>
                <c:pt idx="10">
                  <c:v>417.31504365526803</c:v>
                </c:pt>
                <c:pt idx="11">
                  <c:v>417.31546100745601</c:v>
                </c:pt>
                <c:pt idx="12">
                  <c:v>417.31587835964399</c:v>
                </c:pt>
                <c:pt idx="13">
                  <c:v>417.31629571183203</c:v>
                </c:pt>
                <c:pt idx="14">
                  <c:v>417.31671306402001</c:v>
                </c:pt>
                <c:pt idx="15">
                  <c:v>417.31713041620799</c:v>
                </c:pt>
                <c:pt idx="16">
                  <c:v>417.31754776839603</c:v>
                </c:pt>
                <c:pt idx="17">
                  <c:v>417.31796512058401</c:v>
                </c:pt>
                <c:pt idx="18">
                  <c:v>417.31838247277199</c:v>
                </c:pt>
                <c:pt idx="19">
                  <c:v>417.31879982496002</c:v>
                </c:pt>
                <c:pt idx="20">
                  <c:v>417.319217177148</c:v>
                </c:pt>
                <c:pt idx="21">
                  <c:v>417.31963452933599</c:v>
                </c:pt>
                <c:pt idx="22">
                  <c:v>417.32005188152402</c:v>
                </c:pt>
                <c:pt idx="23">
                  <c:v>417.320469233712</c:v>
                </c:pt>
                <c:pt idx="24">
                  <c:v>417.32088658589998</c:v>
                </c:pt>
                <c:pt idx="25">
                  <c:v>417.32130393808802</c:v>
                </c:pt>
                <c:pt idx="26">
                  <c:v>417.321721290276</c:v>
                </c:pt>
                <c:pt idx="27">
                  <c:v>417.32213864246404</c:v>
                </c:pt>
                <c:pt idx="28">
                  <c:v>417.32255599465202</c:v>
                </c:pt>
                <c:pt idx="29">
                  <c:v>417.32297334684</c:v>
                </c:pt>
                <c:pt idx="30">
                  <c:v>417.32339069902804</c:v>
                </c:pt>
                <c:pt idx="31">
                  <c:v>417.32380805121602</c:v>
                </c:pt>
                <c:pt idx="32">
                  <c:v>417.324225403404</c:v>
                </c:pt>
                <c:pt idx="33">
                  <c:v>417.32464275559204</c:v>
                </c:pt>
                <c:pt idx="34">
                  <c:v>417.32506010778002</c:v>
                </c:pt>
                <c:pt idx="35">
                  <c:v>417.325477459968</c:v>
                </c:pt>
                <c:pt idx="36">
                  <c:v>417.32589481215604</c:v>
                </c:pt>
                <c:pt idx="37">
                  <c:v>417.32631216434402</c:v>
                </c:pt>
                <c:pt idx="38">
                  <c:v>417.326729516532</c:v>
                </c:pt>
                <c:pt idx="39">
                  <c:v>417.32714686872004</c:v>
                </c:pt>
                <c:pt idx="40">
                  <c:v>417.32756422090802</c:v>
                </c:pt>
                <c:pt idx="41">
                  <c:v>417.327981573096</c:v>
                </c:pt>
                <c:pt idx="42">
                  <c:v>417.32839892528403</c:v>
                </c:pt>
                <c:pt idx="43">
                  <c:v>417.32881627747201</c:v>
                </c:pt>
                <c:pt idx="44">
                  <c:v>417.32923362966</c:v>
                </c:pt>
                <c:pt idx="45">
                  <c:v>417.32965098184803</c:v>
                </c:pt>
                <c:pt idx="46">
                  <c:v>417.33006833403601</c:v>
                </c:pt>
                <c:pt idx="47">
                  <c:v>417.33048568622399</c:v>
                </c:pt>
                <c:pt idx="48">
                  <c:v>417.33090303841203</c:v>
                </c:pt>
                <c:pt idx="49">
                  <c:v>417.33132039060001</c:v>
                </c:pt>
                <c:pt idx="50">
                  <c:v>417.33173774278799</c:v>
                </c:pt>
                <c:pt idx="51">
                  <c:v>417.33215509497603</c:v>
                </c:pt>
                <c:pt idx="52">
                  <c:v>417.33257244716401</c:v>
                </c:pt>
                <c:pt idx="53">
                  <c:v>417.33298979935199</c:v>
                </c:pt>
                <c:pt idx="54">
                  <c:v>417.33340715154003</c:v>
                </c:pt>
                <c:pt idx="55">
                  <c:v>417.33382450372801</c:v>
                </c:pt>
                <c:pt idx="56">
                  <c:v>417.33424185591599</c:v>
                </c:pt>
                <c:pt idx="57">
                  <c:v>417.33465920810403</c:v>
                </c:pt>
                <c:pt idx="58">
                  <c:v>417.33507656029201</c:v>
                </c:pt>
                <c:pt idx="59">
                  <c:v>417.33549391247999</c:v>
                </c:pt>
                <c:pt idx="60">
                  <c:v>417.33591126466803</c:v>
                </c:pt>
                <c:pt idx="61">
                  <c:v>417.33632861685601</c:v>
                </c:pt>
                <c:pt idx="62">
                  <c:v>417.33674596904399</c:v>
                </c:pt>
                <c:pt idx="63">
                  <c:v>417.33716332123203</c:v>
                </c:pt>
                <c:pt idx="64">
                  <c:v>417.33758067342001</c:v>
                </c:pt>
                <c:pt idx="65">
                  <c:v>417.33799802560799</c:v>
                </c:pt>
                <c:pt idx="66">
                  <c:v>417.33841537779603</c:v>
                </c:pt>
                <c:pt idx="67">
                  <c:v>417.33883272998401</c:v>
                </c:pt>
                <c:pt idx="68">
                  <c:v>417.33925008217199</c:v>
                </c:pt>
                <c:pt idx="69">
                  <c:v>417.33966743436002</c:v>
                </c:pt>
                <c:pt idx="70">
                  <c:v>417.340084786548</c:v>
                </c:pt>
                <c:pt idx="71">
                  <c:v>417.34050213873599</c:v>
                </c:pt>
                <c:pt idx="72">
                  <c:v>417.34091949092402</c:v>
                </c:pt>
                <c:pt idx="73">
                  <c:v>417.341336843112</c:v>
                </c:pt>
                <c:pt idx="74">
                  <c:v>417.34175419530004</c:v>
                </c:pt>
                <c:pt idx="75">
                  <c:v>417.34217154748802</c:v>
                </c:pt>
                <c:pt idx="76">
                  <c:v>417.342588899676</c:v>
                </c:pt>
                <c:pt idx="77">
                  <c:v>417.34300625186404</c:v>
                </c:pt>
                <c:pt idx="78">
                  <c:v>417.34342360405202</c:v>
                </c:pt>
                <c:pt idx="79">
                  <c:v>417.34384095624</c:v>
                </c:pt>
                <c:pt idx="80">
                  <c:v>417.34425830842804</c:v>
                </c:pt>
                <c:pt idx="81">
                  <c:v>417.34467566061602</c:v>
                </c:pt>
                <c:pt idx="82">
                  <c:v>417.345093012804</c:v>
                </c:pt>
                <c:pt idx="83">
                  <c:v>417.34551036499204</c:v>
                </c:pt>
                <c:pt idx="84">
                  <c:v>417.34592771718002</c:v>
                </c:pt>
                <c:pt idx="85">
                  <c:v>417.346345069368</c:v>
                </c:pt>
                <c:pt idx="86">
                  <c:v>417.34676242155604</c:v>
                </c:pt>
                <c:pt idx="87">
                  <c:v>417.34717977374402</c:v>
                </c:pt>
                <c:pt idx="88">
                  <c:v>417.347597125932</c:v>
                </c:pt>
                <c:pt idx="89">
                  <c:v>417.34801447812004</c:v>
                </c:pt>
                <c:pt idx="90">
                  <c:v>417.34843183030802</c:v>
                </c:pt>
                <c:pt idx="91">
                  <c:v>417.348849182496</c:v>
                </c:pt>
                <c:pt idx="92">
                  <c:v>417.34926653468403</c:v>
                </c:pt>
                <c:pt idx="93">
                  <c:v>417.34968388687201</c:v>
                </c:pt>
                <c:pt idx="94">
                  <c:v>417.35010123906</c:v>
                </c:pt>
                <c:pt idx="95">
                  <c:v>417.35051859124803</c:v>
                </c:pt>
                <c:pt idx="96">
                  <c:v>417.35093594343601</c:v>
                </c:pt>
                <c:pt idx="97">
                  <c:v>417.35135329562399</c:v>
                </c:pt>
                <c:pt idx="98">
                  <c:v>417.35177064781203</c:v>
                </c:pt>
                <c:pt idx="99">
                  <c:v>417.35218800000001</c:v>
                </c:pt>
                <c:pt idx="100">
                  <c:v>417.35260535218799</c:v>
                </c:pt>
                <c:pt idx="101">
                  <c:v>417.35302270437603</c:v>
                </c:pt>
                <c:pt idx="102">
                  <c:v>417.35344005656401</c:v>
                </c:pt>
                <c:pt idx="103">
                  <c:v>417.35385740875199</c:v>
                </c:pt>
                <c:pt idx="104">
                  <c:v>417.35427476094003</c:v>
                </c:pt>
                <c:pt idx="105">
                  <c:v>417.35469211312801</c:v>
                </c:pt>
                <c:pt idx="106">
                  <c:v>417.35510946531599</c:v>
                </c:pt>
                <c:pt idx="107">
                  <c:v>417.35552681750403</c:v>
                </c:pt>
                <c:pt idx="108">
                  <c:v>417.35594416969201</c:v>
                </c:pt>
                <c:pt idx="109">
                  <c:v>417.35636152187999</c:v>
                </c:pt>
                <c:pt idx="110">
                  <c:v>417.35677887406803</c:v>
                </c:pt>
                <c:pt idx="111">
                  <c:v>417.35719622625601</c:v>
                </c:pt>
                <c:pt idx="112">
                  <c:v>417.35761357844399</c:v>
                </c:pt>
                <c:pt idx="113">
                  <c:v>417.35803093063203</c:v>
                </c:pt>
                <c:pt idx="114">
                  <c:v>417.35844828282001</c:v>
                </c:pt>
                <c:pt idx="115">
                  <c:v>417.35886563500799</c:v>
                </c:pt>
                <c:pt idx="116">
                  <c:v>417.35928298719602</c:v>
                </c:pt>
                <c:pt idx="117">
                  <c:v>417.35970033938401</c:v>
                </c:pt>
                <c:pt idx="118">
                  <c:v>417.36011769157199</c:v>
                </c:pt>
                <c:pt idx="119">
                  <c:v>417.36053504376002</c:v>
                </c:pt>
                <c:pt idx="120">
                  <c:v>417.360952395948</c:v>
                </c:pt>
                <c:pt idx="121">
                  <c:v>417.36136974813598</c:v>
                </c:pt>
                <c:pt idx="122">
                  <c:v>417.36178710032402</c:v>
                </c:pt>
                <c:pt idx="123">
                  <c:v>417.362204452512</c:v>
                </c:pt>
                <c:pt idx="124">
                  <c:v>417.36262180469998</c:v>
                </c:pt>
                <c:pt idx="125">
                  <c:v>417.36303915688802</c:v>
                </c:pt>
                <c:pt idx="126">
                  <c:v>417.363456509076</c:v>
                </c:pt>
                <c:pt idx="127">
                  <c:v>417.36387386126404</c:v>
                </c:pt>
                <c:pt idx="128">
                  <c:v>417.36429121345202</c:v>
                </c:pt>
                <c:pt idx="129">
                  <c:v>417.36470856564</c:v>
                </c:pt>
                <c:pt idx="130">
                  <c:v>417.36512591782804</c:v>
                </c:pt>
                <c:pt idx="131">
                  <c:v>417.36554327001602</c:v>
                </c:pt>
                <c:pt idx="132">
                  <c:v>417.365960622204</c:v>
                </c:pt>
                <c:pt idx="133">
                  <c:v>417.36637797439204</c:v>
                </c:pt>
                <c:pt idx="134">
                  <c:v>417.36679532658002</c:v>
                </c:pt>
                <c:pt idx="135">
                  <c:v>417.367212678768</c:v>
                </c:pt>
                <c:pt idx="136">
                  <c:v>417.36763003095604</c:v>
                </c:pt>
                <c:pt idx="137">
                  <c:v>417.36804738314402</c:v>
                </c:pt>
                <c:pt idx="138">
                  <c:v>417.368464735332</c:v>
                </c:pt>
                <c:pt idx="139">
                  <c:v>417.36888208752003</c:v>
                </c:pt>
                <c:pt idx="140">
                  <c:v>417.36929943970802</c:v>
                </c:pt>
                <c:pt idx="141">
                  <c:v>417.369716791896</c:v>
                </c:pt>
                <c:pt idx="142">
                  <c:v>417.37013414408403</c:v>
                </c:pt>
                <c:pt idx="143">
                  <c:v>417.37055149627201</c:v>
                </c:pt>
                <c:pt idx="144">
                  <c:v>417.37096884846</c:v>
                </c:pt>
                <c:pt idx="145">
                  <c:v>417.37138620064803</c:v>
                </c:pt>
                <c:pt idx="146">
                  <c:v>417.37180355283601</c:v>
                </c:pt>
                <c:pt idx="147">
                  <c:v>417.37222090502399</c:v>
                </c:pt>
                <c:pt idx="148">
                  <c:v>417.37263825721203</c:v>
                </c:pt>
                <c:pt idx="149">
                  <c:v>417.37305560940001</c:v>
                </c:pt>
                <c:pt idx="150">
                  <c:v>417.37347296158799</c:v>
                </c:pt>
                <c:pt idx="151">
                  <c:v>417.37389031377603</c:v>
                </c:pt>
                <c:pt idx="152">
                  <c:v>417.37430766596401</c:v>
                </c:pt>
                <c:pt idx="153">
                  <c:v>417.37472501815199</c:v>
                </c:pt>
                <c:pt idx="154">
                  <c:v>417.37514237034003</c:v>
                </c:pt>
                <c:pt idx="155">
                  <c:v>417.37555972252801</c:v>
                </c:pt>
                <c:pt idx="156">
                  <c:v>417.37597707471599</c:v>
                </c:pt>
                <c:pt idx="157">
                  <c:v>417.37639442690403</c:v>
                </c:pt>
                <c:pt idx="158">
                  <c:v>417.37681177909201</c:v>
                </c:pt>
                <c:pt idx="159">
                  <c:v>417.37722913127999</c:v>
                </c:pt>
                <c:pt idx="160">
                  <c:v>417.37764648346803</c:v>
                </c:pt>
                <c:pt idx="161">
                  <c:v>417.37806383565601</c:v>
                </c:pt>
                <c:pt idx="162">
                  <c:v>417.37848118784399</c:v>
                </c:pt>
                <c:pt idx="163">
                  <c:v>417.37889854003203</c:v>
                </c:pt>
                <c:pt idx="164">
                  <c:v>417.37931589222001</c:v>
                </c:pt>
                <c:pt idx="165">
                  <c:v>417.37973324440799</c:v>
                </c:pt>
                <c:pt idx="166">
                  <c:v>417.38015059659602</c:v>
                </c:pt>
                <c:pt idx="167">
                  <c:v>417.38056794878401</c:v>
                </c:pt>
                <c:pt idx="168">
                  <c:v>417.38098530097199</c:v>
                </c:pt>
                <c:pt idx="169">
                  <c:v>417.38140265316002</c:v>
                </c:pt>
                <c:pt idx="170">
                  <c:v>417.381820005348</c:v>
                </c:pt>
                <c:pt idx="171">
                  <c:v>417.38223735753598</c:v>
                </c:pt>
                <c:pt idx="172">
                  <c:v>417.38265470972402</c:v>
                </c:pt>
                <c:pt idx="173">
                  <c:v>417.383072061912</c:v>
                </c:pt>
                <c:pt idx="174">
                  <c:v>417.38348941410004</c:v>
                </c:pt>
                <c:pt idx="175">
                  <c:v>417.38390676628802</c:v>
                </c:pt>
                <c:pt idx="176">
                  <c:v>417.384324118476</c:v>
                </c:pt>
                <c:pt idx="177">
                  <c:v>417.38474147066404</c:v>
                </c:pt>
                <c:pt idx="178">
                  <c:v>417.38515882285202</c:v>
                </c:pt>
                <c:pt idx="179">
                  <c:v>417.38557617504</c:v>
                </c:pt>
                <c:pt idx="180">
                  <c:v>417.38599352722804</c:v>
                </c:pt>
                <c:pt idx="181">
                  <c:v>417.38641087941602</c:v>
                </c:pt>
                <c:pt idx="182">
                  <c:v>417.386828231604</c:v>
                </c:pt>
                <c:pt idx="183">
                  <c:v>417.38724558379204</c:v>
                </c:pt>
                <c:pt idx="184">
                  <c:v>417.38766293598002</c:v>
                </c:pt>
                <c:pt idx="185">
                  <c:v>417.388080288168</c:v>
                </c:pt>
                <c:pt idx="186">
                  <c:v>417.38849764035604</c:v>
                </c:pt>
                <c:pt idx="187">
                  <c:v>417.38891499254402</c:v>
                </c:pt>
                <c:pt idx="188">
                  <c:v>417.389332344732</c:v>
                </c:pt>
                <c:pt idx="189">
                  <c:v>417.38974969692003</c:v>
                </c:pt>
                <c:pt idx="190">
                  <c:v>417.39016704910802</c:v>
                </c:pt>
                <c:pt idx="191">
                  <c:v>417.390584401296</c:v>
                </c:pt>
                <c:pt idx="192">
                  <c:v>417.39100175348403</c:v>
                </c:pt>
                <c:pt idx="193">
                  <c:v>417.39141910567201</c:v>
                </c:pt>
                <c:pt idx="194">
                  <c:v>417.39183645785999</c:v>
                </c:pt>
                <c:pt idx="195">
                  <c:v>417.39225381004803</c:v>
                </c:pt>
                <c:pt idx="196">
                  <c:v>417.39267116223601</c:v>
                </c:pt>
                <c:pt idx="197">
                  <c:v>417.39308851442399</c:v>
                </c:pt>
                <c:pt idx="198">
                  <c:v>417.39350586661203</c:v>
                </c:pt>
                <c:pt idx="199">
                  <c:v>417.39392321880001</c:v>
                </c:pt>
              </c:numCache>
            </c:numRef>
          </c:cat>
          <c:val>
            <c:numRef>
              <c:f>Наложение!$N$2:$N$201</c:f>
              <c:numCache>
                <c:formatCode>General</c:formatCode>
                <c:ptCount val="200"/>
                <c:pt idx="0">
                  <c:v>7.0678392831167577E-3</c:v>
                </c:pt>
                <c:pt idx="1">
                  <c:v>8.3907081556696683E-3</c:v>
                </c:pt>
                <c:pt idx="2">
                  <c:v>9.9438393563436173E-3</c:v>
                </c:pt>
                <c:pt idx="3">
                  <c:v>1.176394856396493E-2</c:v>
                </c:pt>
                <c:pt idx="4">
                  <c:v>1.3892988230358456E-2</c:v>
                </c:pt>
                <c:pt idx="5">
                  <c:v>1.6378787641710194E-2</c:v>
                </c:pt>
                <c:pt idx="6">
                  <c:v>1.9275753770084857E-2</c:v>
                </c:pt>
                <c:pt idx="7">
                  <c:v>2.2645635947507254E-2</c:v>
                </c:pt>
                <c:pt idx="8">
                  <c:v>2.6558357103083508E-2</c:v>
                </c:pt>
                <c:pt idx="9">
                  <c:v>3.1092913914607903E-2</c:v>
                </c:pt>
                <c:pt idx="10">
                  <c:v>3.6338347714683604E-2</c:v>
                </c:pt>
                <c:pt idx="11">
                  <c:v>4.2394787388943936E-2</c:v>
                </c:pt>
                <c:pt idx="12">
                  <c:v>4.9374564772987739E-2</c:v>
                </c:pt>
                <c:pt idx="13">
                  <c:v>5.740340216338996E-2</c:v>
                </c:pt>
                <c:pt idx="14">
                  <c:v>6.6621670563018209E-2</c:v>
                </c:pt>
                <c:pt idx="15">
                  <c:v>7.7185716131080703E-2</c:v>
                </c:pt>
                <c:pt idx="16">
                  <c:v>8.9269250965029426E-2</c:v>
                </c:pt>
                <c:pt idx="17">
                  <c:v>0.10306480290004726</c:v>
                </c:pt>
                <c:pt idx="18">
                  <c:v>0.11878521740318256</c:v>
                </c:pt>
                <c:pt idx="19">
                  <c:v>0.13666520281628183</c:v>
                </c:pt>
                <c:pt idx="20">
                  <c:v>0.15696290831800142</c:v>
                </c:pt>
                <c:pt idx="21">
                  <c:v>0.17996152193457984</c:v>
                </c:pt>
                <c:pt idx="22">
                  <c:v>0.2059708736743695</c:v>
                </c:pt>
                <c:pt idx="23">
                  <c:v>0.23532902662806882</c:v>
                </c:pt>
                <c:pt idx="24">
                  <c:v>0.26840383652957656</c:v>
                </c:pt>
                <c:pt idx="25">
                  <c:v>0.30559445773947258</c:v>
                </c:pt>
                <c:pt idx="26">
                  <c:v>0.34733277124299738</c:v>
                </c:pt>
                <c:pt idx="27">
                  <c:v>0.39408470785804361</c:v>
                </c:pt>
                <c:pt idx="28">
                  <c:v>0.44635143726473941</c:v>
                </c:pt>
                <c:pt idx="29">
                  <c:v>0.50467039149839621</c:v>
                </c:pt>
                <c:pt idx="30">
                  <c:v>0.56961608910728545</c:v>
                </c:pt>
                <c:pt idx="31">
                  <c:v>0.64180072445842806</c:v>
                </c:pt>
                <c:pt idx="32">
                  <c:v>0.72187448509414898</c:v>
                </c:pt>
                <c:pt idx="33">
                  <c:v>0.81052555848785235</c:v>
                </c:pt>
                <c:pt idx="34">
                  <c:v>0.90847978886410508</c:v>
                </c:pt>
                <c:pt idx="35">
                  <c:v>1.0164999443970835</c:v>
                </c:pt>
                <c:pt idx="36">
                  <c:v>1.1353845548584638</c:v>
                </c:pt>
                <c:pt idx="37">
                  <c:v>1.2659662807827614</c:v>
                </c:pt>
                <c:pt idx="38">
                  <c:v>1.4091097766798319</c:v>
                </c:pt>
                <c:pt idx="39">
                  <c:v>1.5657090124367115</c:v>
                </c:pt>
                <c:pt idx="40">
                  <c:v>1.7366840202917027</c:v>
                </c:pt>
                <c:pt idx="41">
                  <c:v>1.9229770385381535</c:v>
                </c:pt>
                <c:pt idx="42">
                  <c:v>2.1255480269934095</c:v>
                </c:pt>
                <c:pt idx="43">
                  <c:v>2.3453695351440444</c:v>
                </c:pt>
                <c:pt idx="44">
                  <c:v>2.5834209102426655</c:v>
                </c:pt>
                <c:pt idx="45">
                  <c:v>2.840681838912408</c:v>
                </c:pt>
                <c:pt idx="46">
                  <c:v>3.1181252244029847</c:v>
                </c:pt>
                <c:pt idx="47">
                  <c:v>3.4167094105097386</c:v>
                </c:pt>
                <c:pt idx="48">
                  <c:v>3.7373697715818412</c:v>
                </c:pt>
                <c:pt idx="49">
                  <c:v>4.0810096989829612</c:v>
                </c:pt>
                <c:pt idx="50">
                  <c:v>4.4484910251756897</c:v>
                </c:pt>
                <c:pt idx="51">
                  <c:v>4.8406239363812489</c:v>
                </c:pt>
                <c:pt idx="52">
                  <c:v>5.2581564371728655</c:v>
                </c:pt>
                <c:pt idx="53">
                  <c:v>5.7017634420197094</c:v>
                </c:pt>
                <c:pt idx="54">
                  <c:v>6.1720355786566934</c:v>
                </c:pt>
                <c:pt idx="55">
                  <c:v>6.6694678006435009</c:v>
                </c:pt>
                <c:pt idx="56">
                  <c:v>7.194447917413191</c:v>
                </c:pt>
                <c:pt idx="57">
                  <c:v>7.7472451583255548</c:v>
                </c:pt>
                <c:pt idx="58">
                  <c:v>8.3279988980309927</c:v>
                </c:pt>
                <c:pt idx="59">
                  <c:v>8.9367076787703947</c:v>
                </c:pt>
                <c:pt idx="60">
                  <c:v>9.5732186698553665</c:v>
                </c:pt>
                <c:pt idx="61">
                  <c:v>10.237217711729562</c:v>
                </c:pt>
                <c:pt idx="62">
                  <c:v>10.928220095769227</c:v>
                </c:pt>
                <c:pt idx="63">
                  <c:v>11.645562230127252</c:v>
                </c:pt>
                <c:pt idx="64">
                  <c:v>12.388394343683998</c:v>
                </c:pt>
                <c:pt idx="65">
                  <c:v>13.155674377721763</c:v>
                </c:pt>
                <c:pt idx="66">
                  <c:v>13.946163207188437</c:v>
                </c:pt>
                <c:pt idx="67">
                  <c:v>14.758421328561568</c:v>
                </c:pt>
                <c:pt idx="68">
                  <c:v>15.590807141718015</c:v>
                </c:pt>
                <c:pt idx="69">
                  <c:v>16.441476937964527</c:v>
                </c:pt>
                <c:pt idx="70">
                  <c:v>17.308386694599765</c:v>
                </c:pt>
                <c:pt idx="71">
                  <c:v>18.189295759667708</c:v>
                </c:pt>
                <c:pt idx="72">
                  <c:v>19.081772488328149</c:v>
                </c:pt>
                <c:pt idx="73">
                  <c:v>19.983201874376636</c:v>
                </c:pt>
                <c:pt idx="74">
                  <c:v>20.8907951980114</c:v>
                </c:pt>
                <c:pt idx="75">
                  <c:v>21.801601682490443</c:v>
                </c:pt>
                <c:pt idx="76">
                  <c:v>22.712522133807479</c:v>
                </c:pt>
                <c:pt idx="77">
                  <c:v>23.620324504735546</c:v>
                </c:pt>
                <c:pt idx="78">
                  <c:v>24.521661302482791</c:v>
                </c:pt>
                <c:pt idx="79">
                  <c:v>25.413088732683786</c:v>
                </c:pt>
                <c:pt idx="80">
                  <c:v>26.291087443137457</c:v>
                </c:pt>
                <c:pt idx="81">
                  <c:v>27.152084708982457</c:v>
                </c:pt>
                <c:pt idx="82">
                  <c:v>27.992477877108335</c:v>
                </c:pt>
                <c:pt idx="83">
                  <c:v>28.808658862327238</c:v>
                </c:pt>
                <c:pt idx="84">
                  <c:v>29.597039471206916</c:v>
                </c:pt>
                <c:pt idx="85">
                  <c:v>30.354077311869162</c:v>
                </c:pt>
                <c:pt idx="86">
                  <c:v>31.076302030602619</c:v>
                </c:pt>
                <c:pt idx="87">
                  <c:v>31.760341607941069</c:v>
                </c:pt>
                <c:pt idx="88">
                  <c:v>32.40294843872001</c:v>
                </c:pt>
                <c:pt idx="89">
                  <c:v>33.001024913914378</c:v>
                </c:pt>
                <c:pt idx="90">
                  <c:v>33.551648224554917</c:v>
                </c:pt>
                <c:pt idx="91">
                  <c:v>34.052094111256991</c:v>
                </c:pt>
                <c:pt idx="92">
                  <c:v>34.499859288421419</c:v>
                </c:pt>
                <c:pt idx="93">
                  <c:v>34.89268228605345</c:v>
                </c:pt>
                <c:pt idx="94">
                  <c:v>35.22856246698781</c:v>
                </c:pt>
                <c:pt idx="95">
                  <c:v>35.50577699476834</c:v>
                </c:pt>
                <c:pt idx="96">
                  <c:v>35.722895551594945</c:v>
                </c:pt>
                <c:pt idx="97">
                  <c:v>35.878792630598134</c:v>
                </c:pt>
                <c:pt idx="98">
                  <c:v>35.972657253959909</c:v>
                </c:pt>
                <c:pt idx="99">
                  <c:v>36.003999999999998</c:v>
                </c:pt>
                <c:pt idx="100">
                  <c:v>35.972657253959909</c:v>
                </c:pt>
                <c:pt idx="101">
                  <c:v>35.878792630598134</c:v>
                </c:pt>
                <c:pt idx="102">
                  <c:v>35.722895551594945</c:v>
                </c:pt>
                <c:pt idx="103">
                  <c:v>35.50577699476834</c:v>
                </c:pt>
                <c:pt idx="104">
                  <c:v>35.22856246698781</c:v>
                </c:pt>
                <c:pt idx="105">
                  <c:v>34.89268228605345</c:v>
                </c:pt>
                <c:pt idx="106">
                  <c:v>34.499859288421419</c:v>
                </c:pt>
                <c:pt idx="107">
                  <c:v>34.052094111256991</c:v>
                </c:pt>
                <c:pt idx="108">
                  <c:v>33.551648224554917</c:v>
                </c:pt>
                <c:pt idx="109">
                  <c:v>33.001024913914378</c:v>
                </c:pt>
                <c:pt idx="110">
                  <c:v>32.40294843872001</c:v>
                </c:pt>
                <c:pt idx="111">
                  <c:v>31.760341607941069</c:v>
                </c:pt>
                <c:pt idx="112">
                  <c:v>31.076302030602619</c:v>
                </c:pt>
                <c:pt idx="113">
                  <c:v>30.354077311869162</c:v>
                </c:pt>
                <c:pt idx="114">
                  <c:v>29.597039471206916</c:v>
                </c:pt>
                <c:pt idx="115">
                  <c:v>28.808658862327238</c:v>
                </c:pt>
                <c:pt idx="116">
                  <c:v>27.992477877108335</c:v>
                </c:pt>
                <c:pt idx="117">
                  <c:v>27.152084708982457</c:v>
                </c:pt>
                <c:pt idx="118">
                  <c:v>26.291087443137457</c:v>
                </c:pt>
                <c:pt idx="119">
                  <c:v>25.413088732683786</c:v>
                </c:pt>
                <c:pt idx="120">
                  <c:v>24.521661302482791</c:v>
                </c:pt>
                <c:pt idx="121">
                  <c:v>23.620324504735546</c:v>
                </c:pt>
                <c:pt idx="122">
                  <c:v>22.712522133807479</c:v>
                </c:pt>
                <c:pt idx="123">
                  <c:v>21.801601682490443</c:v>
                </c:pt>
                <c:pt idx="124">
                  <c:v>20.8907951980114</c:v>
                </c:pt>
                <c:pt idx="125">
                  <c:v>19.983201874376636</c:v>
                </c:pt>
                <c:pt idx="126">
                  <c:v>19.081772488328149</c:v>
                </c:pt>
                <c:pt idx="127">
                  <c:v>18.189295759667708</c:v>
                </c:pt>
                <c:pt idx="128">
                  <c:v>17.308386694599765</c:v>
                </c:pt>
                <c:pt idx="129">
                  <c:v>16.441476937964527</c:v>
                </c:pt>
                <c:pt idx="130">
                  <c:v>15.590807141718015</c:v>
                </c:pt>
                <c:pt idx="131">
                  <c:v>14.758421328561568</c:v>
                </c:pt>
                <c:pt idx="132">
                  <c:v>13.946163207188437</c:v>
                </c:pt>
                <c:pt idx="133">
                  <c:v>13.155674377721763</c:v>
                </c:pt>
                <c:pt idx="134">
                  <c:v>12.388394343683998</c:v>
                </c:pt>
                <c:pt idx="135">
                  <c:v>11.645562230127252</c:v>
                </c:pt>
                <c:pt idx="136">
                  <c:v>10.928220095769227</c:v>
                </c:pt>
                <c:pt idx="137">
                  <c:v>10.237217711729562</c:v>
                </c:pt>
                <c:pt idx="138">
                  <c:v>9.5732186698553665</c:v>
                </c:pt>
                <c:pt idx="139">
                  <c:v>8.9367076787703947</c:v>
                </c:pt>
                <c:pt idx="140">
                  <c:v>8.3279988980309927</c:v>
                </c:pt>
                <c:pt idx="141">
                  <c:v>7.7472451583255548</c:v>
                </c:pt>
                <c:pt idx="142">
                  <c:v>7.194447917413191</c:v>
                </c:pt>
                <c:pt idx="143">
                  <c:v>6.6694678006435009</c:v>
                </c:pt>
                <c:pt idx="144">
                  <c:v>6.1720355786566934</c:v>
                </c:pt>
                <c:pt idx="145">
                  <c:v>5.7017634420197094</c:v>
                </c:pt>
                <c:pt idx="146">
                  <c:v>5.2581564371728655</c:v>
                </c:pt>
                <c:pt idx="147">
                  <c:v>4.8406239363812489</c:v>
                </c:pt>
                <c:pt idx="148">
                  <c:v>4.4484910251756897</c:v>
                </c:pt>
                <c:pt idx="149">
                  <c:v>4.0810096989829612</c:v>
                </c:pt>
                <c:pt idx="150">
                  <c:v>3.7373697715818412</c:v>
                </c:pt>
                <c:pt idx="151">
                  <c:v>3.4167094105097386</c:v>
                </c:pt>
                <c:pt idx="152">
                  <c:v>3.1181252244029847</c:v>
                </c:pt>
                <c:pt idx="153">
                  <c:v>2.840681838912408</c:v>
                </c:pt>
                <c:pt idx="154">
                  <c:v>2.5834209102426655</c:v>
                </c:pt>
                <c:pt idx="155">
                  <c:v>2.3453695351440444</c:v>
                </c:pt>
                <c:pt idx="156">
                  <c:v>2.1255480269934095</c:v>
                </c:pt>
                <c:pt idx="157">
                  <c:v>1.9229770385381535</c:v>
                </c:pt>
                <c:pt idx="158">
                  <c:v>1.7366840202917027</c:v>
                </c:pt>
                <c:pt idx="159">
                  <c:v>1.5657090124367115</c:v>
                </c:pt>
                <c:pt idx="160">
                  <c:v>1.4091097766798319</c:v>
                </c:pt>
                <c:pt idx="161">
                  <c:v>1.2659662807827614</c:v>
                </c:pt>
                <c:pt idx="162">
                  <c:v>1.1353845548584638</c:v>
                </c:pt>
                <c:pt idx="163">
                  <c:v>1.0164999443970835</c:v>
                </c:pt>
                <c:pt idx="164">
                  <c:v>0.90847978886410508</c:v>
                </c:pt>
                <c:pt idx="165">
                  <c:v>0.81052555848785235</c:v>
                </c:pt>
                <c:pt idx="166">
                  <c:v>0.72187448509414898</c:v>
                </c:pt>
                <c:pt idx="167">
                  <c:v>0.64180072445842806</c:v>
                </c:pt>
                <c:pt idx="168">
                  <c:v>0.56961608910728545</c:v>
                </c:pt>
                <c:pt idx="169">
                  <c:v>0.50467039149839621</c:v>
                </c:pt>
                <c:pt idx="170">
                  <c:v>0.44635143726473941</c:v>
                </c:pt>
                <c:pt idx="171">
                  <c:v>0.39408470785804361</c:v>
                </c:pt>
                <c:pt idx="172">
                  <c:v>0.34733277124299738</c:v>
                </c:pt>
                <c:pt idx="173">
                  <c:v>0.30559445773947258</c:v>
                </c:pt>
                <c:pt idx="174">
                  <c:v>0.26840383652957656</c:v>
                </c:pt>
                <c:pt idx="175">
                  <c:v>0.23532902662806882</c:v>
                </c:pt>
                <c:pt idx="176">
                  <c:v>0.2059708736743695</c:v>
                </c:pt>
                <c:pt idx="177">
                  <c:v>0.17996152193457984</c:v>
                </c:pt>
                <c:pt idx="178">
                  <c:v>0.15696290831800142</c:v>
                </c:pt>
                <c:pt idx="179">
                  <c:v>0.13666520281628183</c:v>
                </c:pt>
                <c:pt idx="180">
                  <c:v>0.11878521740318256</c:v>
                </c:pt>
                <c:pt idx="181">
                  <c:v>0.10306480290004726</c:v>
                </c:pt>
                <c:pt idx="182">
                  <c:v>8.9269250965029426E-2</c:v>
                </c:pt>
                <c:pt idx="183">
                  <c:v>7.7185716131080703E-2</c:v>
                </c:pt>
                <c:pt idx="184">
                  <c:v>6.6621670563018209E-2</c:v>
                </c:pt>
                <c:pt idx="185">
                  <c:v>5.740340216338996E-2</c:v>
                </c:pt>
                <c:pt idx="186">
                  <c:v>4.9374564772987739E-2</c:v>
                </c:pt>
                <c:pt idx="187">
                  <c:v>4.2394787388943936E-2</c:v>
                </c:pt>
                <c:pt idx="188">
                  <c:v>3.6338347714683604E-2</c:v>
                </c:pt>
                <c:pt idx="189">
                  <c:v>3.1092913914607903E-2</c:v>
                </c:pt>
                <c:pt idx="190">
                  <c:v>2.6558357103083508E-2</c:v>
                </c:pt>
                <c:pt idx="191">
                  <c:v>2.2645635947507254E-2</c:v>
                </c:pt>
                <c:pt idx="192">
                  <c:v>1.9275753770084857E-2</c:v>
                </c:pt>
                <c:pt idx="193">
                  <c:v>1.6378787641710194E-2</c:v>
                </c:pt>
                <c:pt idx="194">
                  <c:v>1.3892988230358456E-2</c:v>
                </c:pt>
                <c:pt idx="195">
                  <c:v>1.176394856396493E-2</c:v>
                </c:pt>
                <c:pt idx="196">
                  <c:v>9.9438393563436173E-3</c:v>
                </c:pt>
                <c:pt idx="197">
                  <c:v>8.3907081556696683E-3</c:v>
                </c:pt>
                <c:pt idx="198">
                  <c:v>7.0678392831167577E-3</c:v>
                </c:pt>
                <c:pt idx="199">
                  <c:v>5.9431713069079215E-3</c:v>
                </c:pt>
              </c:numCache>
            </c:numRef>
          </c:val>
        </c:ser>
        <c:ser>
          <c:idx val="1"/>
          <c:order val="1"/>
          <c:tx>
            <c:strRef>
              <c:f>Наложение!$P$1</c:f>
              <c:strCache>
                <c:ptCount val="1"/>
                <c:pt idx="0">
                  <c:v>Полуширина 1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</a:ln>
          </c:spPr>
          <c:val>
            <c:numRef>
              <c:f>Наложение!$P$2:$P$201</c:f>
              <c:numCache>
                <c:formatCode>General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18.001999999999999</c:v>
                </c:pt>
                <c:pt idx="72">
                  <c:v>18.001999999999999</c:v>
                </c:pt>
                <c:pt idx="73">
                  <c:v>18.001999999999999</c:v>
                </c:pt>
                <c:pt idx="74">
                  <c:v>18.001999999999999</c:v>
                </c:pt>
                <c:pt idx="75">
                  <c:v>18.001999999999999</c:v>
                </c:pt>
                <c:pt idx="76">
                  <c:v>18.001999999999999</c:v>
                </c:pt>
                <c:pt idx="77">
                  <c:v>18.001999999999999</c:v>
                </c:pt>
                <c:pt idx="78">
                  <c:v>18.001999999999999</c:v>
                </c:pt>
                <c:pt idx="79">
                  <c:v>18.001999999999999</c:v>
                </c:pt>
                <c:pt idx="80">
                  <c:v>18.001999999999999</c:v>
                </c:pt>
                <c:pt idx="81">
                  <c:v>18.001999999999999</c:v>
                </c:pt>
                <c:pt idx="82">
                  <c:v>18.001999999999999</c:v>
                </c:pt>
                <c:pt idx="83">
                  <c:v>18.001999999999999</c:v>
                </c:pt>
                <c:pt idx="84">
                  <c:v>18.001999999999999</c:v>
                </c:pt>
                <c:pt idx="85">
                  <c:v>18.001999999999999</c:v>
                </c:pt>
                <c:pt idx="86">
                  <c:v>18.001999999999999</c:v>
                </c:pt>
                <c:pt idx="87">
                  <c:v>18.001999999999999</c:v>
                </c:pt>
                <c:pt idx="88">
                  <c:v>18.001999999999999</c:v>
                </c:pt>
                <c:pt idx="89">
                  <c:v>18.001999999999999</c:v>
                </c:pt>
                <c:pt idx="90">
                  <c:v>18.001999999999999</c:v>
                </c:pt>
                <c:pt idx="91">
                  <c:v>18.001999999999999</c:v>
                </c:pt>
                <c:pt idx="92">
                  <c:v>18.001999999999999</c:v>
                </c:pt>
                <c:pt idx="93">
                  <c:v>18.001999999999999</c:v>
                </c:pt>
                <c:pt idx="94">
                  <c:v>18.001999999999999</c:v>
                </c:pt>
                <c:pt idx="95">
                  <c:v>18.001999999999999</c:v>
                </c:pt>
                <c:pt idx="96">
                  <c:v>18.001999999999999</c:v>
                </c:pt>
                <c:pt idx="97">
                  <c:v>18.001999999999999</c:v>
                </c:pt>
                <c:pt idx="98">
                  <c:v>18.001999999999999</c:v>
                </c:pt>
                <c:pt idx="99">
                  <c:v>18.001999999999999</c:v>
                </c:pt>
                <c:pt idx="100">
                  <c:v>18.001999999999999</c:v>
                </c:pt>
                <c:pt idx="101">
                  <c:v>18.001999999999999</c:v>
                </c:pt>
                <c:pt idx="102">
                  <c:v>18.001999999999999</c:v>
                </c:pt>
                <c:pt idx="103">
                  <c:v>18.001999999999999</c:v>
                </c:pt>
                <c:pt idx="104">
                  <c:v>18.001999999999999</c:v>
                </c:pt>
                <c:pt idx="105">
                  <c:v>18.001999999999999</c:v>
                </c:pt>
                <c:pt idx="106">
                  <c:v>18.001999999999999</c:v>
                </c:pt>
                <c:pt idx="107">
                  <c:v>18.001999999999999</c:v>
                </c:pt>
                <c:pt idx="108">
                  <c:v>18.001999999999999</c:v>
                </c:pt>
                <c:pt idx="109">
                  <c:v>18.001999999999999</c:v>
                </c:pt>
                <c:pt idx="110">
                  <c:v>18.001999999999999</c:v>
                </c:pt>
                <c:pt idx="111">
                  <c:v>18.001999999999999</c:v>
                </c:pt>
                <c:pt idx="112">
                  <c:v>18.001999999999999</c:v>
                </c:pt>
                <c:pt idx="113">
                  <c:v>18.001999999999999</c:v>
                </c:pt>
                <c:pt idx="114">
                  <c:v>18.001999999999999</c:v>
                </c:pt>
                <c:pt idx="115">
                  <c:v>18.001999999999999</c:v>
                </c:pt>
                <c:pt idx="116">
                  <c:v>18.001999999999999</c:v>
                </c:pt>
                <c:pt idx="117">
                  <c:v>18.001999999999999</c:v>
                </c:pt>
                <c:pt idx="118">
                  <c:v>18.001999999999999</c:v>
                </c:pt>
                <c:pt idx="119">
                  <c:v>18.001999999999999</c:v>
                </c:pt>
                <c:pt idx="120">
                  <c:v>18.001999999999999</c:v>
                </c:pt>
                <c:pt idx="121">
                  <c:v>18.001999999999999</c:v>
                </c:pt>
                <c:pt idx="122">
                  <c:v>18.001999999999999</c:v>
                </c:pt>
                <c:pt idx="123">
                  <c:v>18.001999999999999</c:v>
                </c:pt>
                <c:pt idx="124">
                  <c:v>18.001999999999999</c:v>
                </c:pt>
                <c:pt idx="125">
                  <c:v>18.001999999999999</c:v>
                </c:pt>
                <c:pt idx="126">
                  <c:v>18.001999999999999</c:v>
                </c:pt>
                <c:pt idx="127">
                  <c:v>18.001999999999999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val>
        </c:ser>
        <c:ser>
          <c:idx val="2"/>
          <c:order val="2"/>
          <c:tx>
            <c:strRef>
              <c:f>Наложение!$R$1</c:f>
              <c:strCache>
                <c:ptCount val="1"/>
                <c:pt idx="0">
                  <c:v>m/z (2) 417,352855</c:v>
                </c:pt>
              </c:strCache>
            </c:strRef>
          </c:tx>
          <c:spPr>
            <a:solidFill>
              <a:srgbClr val="92D050">
                <a:alpha val="10000"/>
              </a:srgbClr>
            </a:solidFill>
            <a:ln w="22225">
              <a:solidFill>
                <a:srgbClr val="00B050"/>
              </a:solidFill>
            </a:ln>
          </c:spPr>
          <c:val>
            <c:numRef>
              <c:f>Наложение!$R$2:$R$201</c:f>
              <c:numCache>
                <c:formatCode>0.0000</c:formatCode>
                <c:ptCount val="200"/>
                <c:pt idx="0">
                  <c:v>9.7257114058730404E-5</c:v>
                </c:pt>
                <c:pt idx="1">
                  <c:v>1.1578233167666547E-4</c:v>
                </c:pt>
                <c:pt idx="2">
                  <c:v>1.3759629427516725E-4</c:v>
                </c:pt>
                <c:pt idx="3">
                  <c:v>1.6323553898347761E-4</c:v>
                </c:pt>
                <c:pt idx="4">
                  <c:v>1.9331530140781115E-4</c:v>
                </c:pt>
                <c:pt idx="5">
                  <c:v>2.2853950257239116E-4</c:v>
                </c:pt>
                <c:pt idx="6">
                  <c:v>2.6971174454884961E-4</c:v>
                </c:pt>
                <c:pt idx="7">
                  <c:v>3.1774737543305189E-4</c:v>
                </c:pt>
                <c:pt idx="8">
                  <c:v>3.7368668136735254E-4</c:v>
                </c:pt>
                <c:pt idx="9">
                  <c:v>4.3870925888527966E-4</c:v>
                </c:pt>
                <c:pt idx="10">
                  <c:v>5.1414961457342913E-4</c:v>
                </c:pt>
                <c:pt idx="11">
                  <c:v>6.01514031306906E-4</c:v>
                </c:pt>
                <c:pt idx="12">
                  <c:v>7.0249873054135915E-4</c:v>
                </c:pt>
                <c:pt idx="13">
                  <c:v>8.1900934782353451E-4</c:v>
                </c:pt>
                <c:pt idx="14">
                  <c:v>9.5318172456914122E-4</c:v>
                </c:pt>
                <c:pt idx="15">
                  <c:v>1.1074040024664071E-3</c:v>
                </c:pt>
                <c:pt idx="16">
                  <c:v>1.2843399869609633E-3</c:v>
                </c:pt>
                <c:pt idx="17">
                  <c:v>1.4869537244815072E-3</c:v>
                </c:pt>
                <c:pt idx="18">
                  <c:v>1.718535213311745E-3</c:v>
                </c:pt>
                <c:pt idx="19">
                  <c:v>1.9827271395309941E-3</c:v>
                </c:pt>
                <c:pt idx="20">
                  <c:v>2.2835524994096945E-3</c:v>
                </c:pt>
                <c:pt idx="21">
                  <c:v>2.6254429365974467E-3</c:v>
                </c:pt>
                <c:pt idx="22">
                  <c:v>3.0132675854454959E-3</c:v>
                </c:pt>
                <c:pt idx="23">
                  <c:v>3.452362174285145E-3</c:v>
                </c:pt>
                <c:pt idx="24">
                  <c:v>3.9485581023974408E-3</c:v>
                </c:pt>
                <c:pt idx="25">
                  <c:v>4.5082111606044644E-3</c:v>
                </c:pt>
                <c:pt idx="26">
                  <c:v>5.1382295230534298E-3</c:v>
                </c:pt>
                <c:pt idx="27">
                  <c:v>5.846100594036052E-3</c:v>
                </c:pt>
                <c:pt idx="28">
                  <c:v>6.6399162460928519E-3</c:v>
                </c:pt>
                <c:pt idx="29">
                  <c:v>7.5283959463062584E-3</c:v>
                </c:pt>
                <c:pt idx="30">
                  <c:v>8.5209072202390348E-3</c:v>
                </c:pt>
                <c:pt idx="31">
                  <c:v>9.6274828654703496E-3</c:v>
                </c:pt>
                <c:pt idx="32">
                  <c:v>1.085883429042017E-2</c:v>
                </c:pt>
                <c:pt idx="33">
                  <c:v>1.2226360317424601E-2</c:v>
                </c:pt>
                <c:pt idx="34">
                  <c:v>1.3742150764879545E-2</c:v>
                </c:pt>
                <c:pt idx="35">
                  <c:v>1.5418984103697461E-2</c:v>
                </c:pt>
                <c:pt idx="36">
                  <c:v>1.727031846492473E-2</c:v>
                </c:pt>
                <c:pt idx="37">
                  <c:v>1.931027527584301E-2</c:v>
                </c:pt>
                <c:pt idx="38">
                  <c:v>2.1553614809603616E-2</c:v>
                </c:pt>
                <c:pt idx="39">
                  <c:v>2.4015702943641908E-2</c:v>
                </c:pt>
                <c:pt idx="40">
                  <c:v>2.6712468458135647E-2</c:v>
                </c:pt>
                <c:pt idx="41">
                  <c:v>2.9660350251015145E-2</c:v>
                </c:pt>
                <c:pt idx="42">
                  <c:v>3.2876233893874472E-2</c:v>
                </c:pt>
                <c:pt idx="43">
                  <c:v>3.6377377033778302E-2</c:v>
                </c:pt>
                <c:pt idx="44">
                  <c:v>4.0181323236235175E-2</c:v>
                </c:pt>
                <c:pt idx="45">
                  <c:v>4.4305803955545446E-2</c:v>
                </c:pt>
                <c:pt idx="46">
                  <c:v>4.8768628448764839E-2</c:v>
                </c:pt>
                <c:pt idx="47">
                  <c:v>5.3587561587080758E-2</c:v>
                </c:pt>
                <c:pt idx="48">
                  <c:v>5.8780189651749824E-2</c:v>
                </c:pt>
                <c:pt idx="49">
                  <c:v>6.4363774379080724E-2</c:v>
                </c:pt>
                <c:pt idx="50">
                  <c:v>7.0355095698368703E-2</c:v>
                </c:pt>
                <c:pt idx="51">
                  <c:v>7.6770283773474793E-2</c:v>
                </c:pt>
                <c:pt idx="52">
                  <c:v>8.3624641172493797E-2</c:v>
                </c:pt>
                <c:pt idx="53">
                  <c:v>9.0932456196565647E-2</c:v>
                </c:pt>
                <c:pt idx="54">
                  <c:v>9.8706808580679511E-2</c:v>
                </c:pt>
                <c:pt idx="55">
                  <c:v>0.10695936900905292</c:v>
                </c:pt>
                <c:pt idx="56">
                  <c:v>0.1157001940973512</c:v>
                </c:pt>
                <c:pt idx="57">
                  <c:v>0.12493751866341783</c:v>
                </c:pt>
                <c:pt idx="58">
                  <c:v>0.13467754732496859</c:v>
                </c:pt>
                <c:pt idx="59">
                  <c:v>0.14492424764365547</c:v>
                </c:pt>
                <c:pt idx="60">
                  <c:v>0.15567914715810216</c:v>
                </c:pt>
                <c:pt idx="61">
                  <c:v>0.16694113681803721</c:v>
                </c:pt>
                <c:pt idx="62">
                  <c:v>0.17870628344829217</c:v>
                </c:pt>
                <c:pt idx="63">
                  <c:v>0.19096765391279397</c:v>
                </c:pt>
                <c:pt idx="64">
                  <c:v>0.20371515373641644</c:v>
                </c:pt>
                <c:pt idx="65">
                  <c:v>0.21693538296126291</c:v>
                </c:pt>
                <c:pt idx="66">
                  <c:v>0.23061151194234511</c:v>
                </c:pt>
                <c:pt idx="67">
                  <c:v>0.24472317976532859</c:v>
                </c:pt>
                <c:pt idx="68">
                  <c:v>0.25924641786494851</c:v>
                </c:pt>
                <c:pt idx="69">
                  <c:v>0.27415360121844945</c:v>
                </c:pt>
                <c:pt idx="70">
                  <c:v>0.28941342934090297</c:v>
                </c:pt>
                <c:pt idx="71">
                  <c:v>0.30499093907302172</c:v>
                </c:pt>
                <c:pt idx="72">
                  <c:v>0.32084755081322569</c:v>
                </c:pt>
                <c:pt idx="73">
                  <c:v>0.33694114957655891</c:v>
                </c:pt>
                <c:pt idx="74">
                  <c:v>0.35322620190784881</c:v>
                </c:pt>
                <c:pt idx="75">
                  <c:v>0.3696539092050134</c:v>
                </c:pt>
                <c:pt idx="76">
                  <c:v>0.38617239770522405</c:v>
                </c:pt>
                <c:pt idx="77">
                  <c:v>0.40272694481860782</c:v>
                </c:pt>
                <c:pt idx="78">
                  <c:v>0.41926024110582893</c:v>
                </c:pt>
                <c:pt idx="79">
                  <c:v>0.43571268671812252</c:v>
                </c:pt>
                <c:pt idx="80">
                  <c:v>0.45202272057636494</c:v>
                </c:pt>
                <c:pt idx="81">
                  <c:v>0.46812718014964466</c:v>
                </c:pt>
                <c:pt idx="82">
                  <c:v>0.48396168922666682</c:v>
                </c:pt>
                <c:pt idx="83">
                  <c:v>0.49946107056606071</c:v>
                </c:pt>
                <c:pt idx="84">
                  <c:v>0.5145597799520214</c:v>
                </c:pt>
                <c:pt idx="85">
                  <c:v>0.52919235779294249</c:v>
                </c:pt>
                <c:pt idx="86">
                  <c:v>0.5432938940000398</c:v>
                </c:pt>
                <c:pt idx="87">
                  <c:v>0.55680050164587125</c:v>
                </c:pt>
                <c:pt idx="88">
                  <c:v>0.5696497946572604</c:v>
                </c:pt>
                <c:pt idx="89">
                  <c:v>0.58178136456600182</c:v>
                </c:pt>
                <c:pt idx="90">
                  <c:v>0.59313725127899719</c:v>
                </c:pt>
                <c:pt idx="91">
                  <c:v>0.60366240277558669</c:v>
                </c:pt>
                <c:pt idx="92">
                  <c:v>0.61330511862032389</c:v>
                </c:pt>
                <c:pt idx="93">
                  <c:v>0.62201747232186355</c:v>
                </c:pt>
                <c:pt idx="94">
                  <c:v>0.62975570772744416</c:v>
                </c:pt>
                <c:pt idx="95">
                  <c:v>0.63648060484693048</c:v>
                </c:pt>
                <c:pt idx="96">
                  <c:v>0.64215781084443446</c:v>
                </c:pt>
                <c:pt idx="97">
                  <c:v>0.64675813229569834</c:v>
                </c:pt>
                <c:pt idx="98">
                  <c:v>0.6502577852165341</c:v>
                </c:pt>
                <c:pt idx="99">
                  <c:v>0.65263859987785033</c:v>
                </c:pt>
                <c:pt idx="100">
                  <c:v>0.65388817794049703</c:v>
                </c:pt>
                <c:pt idx="101">
                  <c:v>0.65400000000000003</c:v>
                </c:pt>
                <c:pt idx="102">
                  <c:v>0.65297348224364693</c:v>
                </c:pt>
                <c:pt idx="103">
                  <c:v>0.65081398152768766</c:v>
                </c:pt>
                <c:pt idx="104">
                  <c:v>0.64753274881258782</c:v>
                </c:pt>
                <c:pt idx="105">
                  <c:v>0.64314683152627572</c:v>
                </c:pt>
                <c:pt idx="106">
                  <c:v>0.6376789260334611</c:v>
                </c:pt>
                <c:pt idx="107">
                  <c:v>0.63115718200545179</c:v>
                </c:pt>
                <c:pt idx="108">
                  <c:v>0.6236149610490479</c:v>
                </c:pt>
                <c:pt idx="109">
                  <c:v>0.6150905524789021</c:v>
                </c:pt>
                <c:pt idx="110">
                  <c:v>0.60562684963687918</c:v>
                </c:pt>
                <c:pt idx="111">
                  <c:v>0.59527099058078148</c:v>
                </c:pt>
                <c:pt idx="112">
                  <c:v>0.58407396733695394</c:v>
                </c:pt>
                <c:pt idx="113">
                  <c:v>0.57209020826764656</c:v>
                </c:pt>
                <c:pt idx="114">
                  <c:v>0.55937713832276803</c:v>
                </c:pt>
                <c:pt idx="115">
                  <c:v>0.54599472211838029</c:v>
                </c:pt>
                <c:pt idx="116">
                  <c:v>0.53200499494033093</c:v>
                </c:pt>
                <c:pt idx="117">
                  <c:v>0.51747158676655236</c:v>
                </c:pt>
                <c:pt idx="118">
                  <c:v>0.50245924436126765</c:v>
                </c:pt>
                <c:pt idx="119">
                  <c:v>0.48703335644542095</c:v>
                </c:pt>
                <c:pt idx="120">
                  <c:v>0.47125948672935841</c:v>
                </c:pt>
                <c:pt idx="121">
                  <c:v>0.45520291935970031</c:v>
                </c:pt>
                <c:pt idx="122">
                  <c:v>0.43892822110532298</c:v>
                </c:pt>
                <c:pt idx="123">
                  <c:v>0.42249882421604712</c:v>
                </c:pt>
                <c:pt idx="124">
                  <c:v>0.40597663350637719</c:v>
                </c:pt>
                <c:pt idx="125">
                  <c:v>0.38942166086307239</c:v>
                </c:pt>
                <c:pt idx="126">
                  <c:v>0.3728916898728809</c:v>
                </c:pt>
                <c:pt idx="127">
                  <c:v>0.35644197280038237</c:v>
                </c:pt>
                <c:pt idx="128">
                  <c:v>0.34012496174921708</c:v>
                </c:pt>
                <c:pt idx="129">
                  <c:v>0.32399007523555851</c:v>
                </c:pt>
                <c:pt idx="130">
                  <c:v>0.30808350104843402</c:v>
                </c:pt>
                <c:pt idx="131">
                  <c:v>0.2924480357243282</c:v>
                </c:pt>
                <c:pt idx="132">
                  <c:v>0.27712296051620211</c:v>
                </c:pt>
                <c:pt idx="133">
                  <c:v>0.26214395336653962</c:v>
                </c:pt>
                <c:pt idx="134">
                  <c:v>0.24754303593409838</c:v>
                </c:pt>
                <c:pt idx="135">
                  <c:v>0.23334855435959842</c:v>
                </c:pt>
                <c:pt idx="136">
                  <c:v>0.21958519217909864</c:v>
                </c:pt>
                <c:pt idx="137">
                  <c:v>0.20627401344658242</c:v>
                </c:pt>
                <c:pt idx="138">
                  <c:v>0.19343253388252851</c:v>
                </c:pt>
                <c:pt idx="139">
                  <c:v>0.18107481770945119</c:v>
                </c:pt>
                <c:pt idx="140">
                  <c:v>0.16921159762216537</c:v>
                </c:pt>
                <c:pt idx="141">
                  <c:v>0.15785041522790738</c:v>
                </c:pt>
                <c:pt idx="142">
                  <c:v>0.1469957792612373</c:v>
                </c:pt>
                <c:pt idx="143">
                  <c:v>0.13664933879879984</c:v>
                </c:pt>
                <c:pt idx="144">
                  <c:v>0.12681006871031703</c:v>
                </c:pt>
                <c:pt idx="145">
                  <c:v>0.1174744646634789</c:v>
                </c:pt>
                <c:pt idx="146">
                  <c:v>0.10863674503522848</c:v>
                </c:pt>
                <c:pt idx="147">
                  <c:v>0.10028905719314081</c:v>
                </c:pt>
                <c:pt idx="148">
                  <c:v>9.2421685775790963E-2</c:v>
                </c:pt>
                <c:pt idx="149">
                  <c:v>8.5023260719921459E-2</c:v>
                </c:pt>
                <c:pt idx="150">
                  <c:v>7.8080962960065059E-2</c:v>
                </c:pt>
                <c:pt idx="151">
                  <c:v>7.1580725941050138E-2</c:v>
                </c:pt>
                <c:pt idx="152">
                  <c:v>6.5507431251280515E-2</c:v>
                </c:pt>
                <c:pt idx="153">
                  <c:v>5.9845096893520702E-2</c:v>
                </c:pt>
                <c:pt idx="154">
                  <c:v>5.4577056939770288E-2</c:v>
                </c:pt>
                <c:pt idx="155">
                  <c:v>4.9686131498717721E-2</c:v>
                </c:pt>
                <c:pt idx="156">
                  <c:v>4.5154786131912636E-2</c:v>
                </c:pt>
                <c:pt idx="157">
                  <c:v>4.09652800703183E-2</c:v>
                </c:pt>
                <c:pt idx="158">
                  <c:v>3.7099802751342843E-2</c:v>
                </c:pt>
                <c:pt idx="159">
                  <c:v>3.3540598378204618E-2</c:v>
                </c:pt>
                <c:pt idx="160">
                  <c:v>3.0270078383640361E-2</c:v>
                </c:pt>
                <c:pt idx="161">
                  <c:v>2.727092181588002E-2</c:v>
                </c:pt>
                <c:pt idx="162">
                  <c:v>2.4526163805367717E-2</c:v>
                </c:pt>
                <c:pt idx="163">
                  <c:v>2.2019272403988179E-2</c:v>
                </c:pt>
                <c:pt idx="164">
                  <c:v>1.9734214182372138E-2</c:v>
                </c:pt>
                <c:pt idx="165">
                  <c:v>1.7655509064227838E-2</c:v>
                </c:pt>
                <c:pt idx="166">
                  <c:v>1.576827496043964E-2</c:v>
                </c:pt>
                <c:pt idx="167">
                  <c:v>1.4058262816222807E-2</c:v>
                </c:pt>
                <c:pt idx="168">
                  <c:v>1.2511882732629131E-2</c:v>
                </c:pt>
                <c:pt idx="169">
                  <c:v>1.1116221862390552E-2</c:v>
                </c:pt>
                <c:pt idx="170">
                  <c:v>9.8590547924990394E-3</c:v>
                </c:pt>
                <c:pt idx="171">
                  <c:v>8.7288471358059113E-3</c:v>
                </c:pt>
                <c:pt idx="172">
                  <c:v>7.7147530563994298E-3</c:v>
                </c:pt>
                <c:pt idx="173">
                  <c:v>6.8066074366821151E-3</c:v>
                </c:pt>
                <c:pt idx="174">
                  <c:v>5.9949133758468052E-3</c:v>
                </c:pt>
                <c:pt idx="175">
                  <c:v>5.2708256874136883E-3</c:v>
                </c:pt>
                <c:pt idx="176">
                  <c:v>4.6261310247298808E-3</c:v>
                </c:pt>
                <c:pt idx="177">
                  <c:v>4.0532252336939571E-3</c:v>
                </c:pt>
                <c:pt idx="178">
                  <c:v>3.5450884877817387E-3</c:v>
                </c:pt>
                <c:pt idx="179">
                  <c:v>3.0952587191083215E-3</c:v>
                </c:pt>
                <c:pt idx="180">
                  <c:v>2.6978038173025264E-3</c:v>
                </c:pt>
                <c:pt idx="181">
                  <c:v>2.3472930211904941E-3</c:v>
                </c:pt>
                <c:pt idx="182">
                  <c:v>2.0387678843808662E-3</c:v>
                </c:pt>
                <c:pt idx="183">
                  <c:v>1.7677131533149221E-3</c:v>
                </c:pt>
                <c:pt idx="184">
                  <c:v>1.5300278522028896E-3</c:v>
                </c:pt>
                <c:pt idx="185">
                  <c:v>1.3219968288109086E-3</c:v>
                </c:pt>
                <c:pt idx="186">
                  <c:v>1.1402629771216145E-3</c:v>
                </c:pt>
                <c:pt idx="187">
                  <c:v>9.8180031537692131E-4</c:v>
                </c:pt>
                <c:pt idx="188">
                  <c:v>8.4388806444457597E-4</c:v>
                </c:pt>
                <c:pt idx="189">
                  <c:v>7.2408584088331867E-4</c:v>
                </c:pt>
                <c:pt idx="190">
                  <c:v>6.2021005002446184E-4</c:v>
                </c:pt>
                <c:pt idx="191">
                  <c:v>5.3031153908482875E-4</c:v>
                </c:pt>
                <c:pt idx="192">
                  <c:v>4.5265454799640881E-4</c:v>
                </c:pt>
                <c:pt idx="193">
                  <c:v>3.8569697519569746E-4</c:v>
                </c:pt>
                <c:pt idx="194">
                  <c:v>3.2807195842549444E-4</c:v>
                </c:pt>
                <c:pt idx="195">
                  <c:v>2.7857075602052023E-4</c:v>
                </c:pt>
                <c:pt idx="196">
                  <c:v>2.3612690137460998E-4</c:v>
                </c:pt>
                <c:pt idx="197">
                  <c:v>1.998015931068042E-4</c:v>
                </c:pt>
                <c:pt idx="198">
                  <c:v>1.6877027533573376E-4</c:v>
                </c:pt>
                <c:pt idx="199">
                  <c:v>1.4231035584584984E-4</c:v>
                </c:pt>
              </c:numCache>
            </c:numRef>
          </c:val>
        </c:ser>
        <c:ser>
          <c:idx val="4"/>
          <c:order val="3"/>
          <c:tx>
            <c:strRef>
              <c:f>Наложение!$T$1</c:f>
              <c:strCache>
                <c:ptCount val="1"/>
                <c:pt idx="0">
                  <c:v>m/z (3) 417,359174</c:v>
                </c:pt>
              </c:strCache>
            </c:strRef>
          </c:tx>
          <c:spPr>
            <a:solidFill>
              <a:srgbClr val="FFC000">
                <a:alpha val="9000"/>
              </a:srgbClr>
            </a:solidFill>
            <a:ln w="22225">
              <a:solidFill>
                <a:schemeClr val="accent6"/>
              </a:solidFill>
            </a:ln>
          </c:spPr>
          <c:val>
            <c:numRef>
              <c:f>Наложение!$T$2:$T$201</c:f>
              <c:numCache>
                <c:formatCode>0.0000</c:formatCode>
                <c:ptCount val="200"/>
                <c:pt idx="0">
                  <c:v>1.2449034890080223E-4</c:v>
                </c:pt>
                <c:pt idx="1">
                  <c:v>1.521633361752327E-4</c:v>
                </c:pt>
                <c:pt idx="2">
                  <c:v>1.8566408112621273E-4</c:v>
                </c:pt>
                <c:pt idx="3">
                  <c:v>2.2614620127516975E-4</c:v>
                </c:pt>
                <c:pt idx="4">
                  <c:v>2.7497564852205409E-4</c:v>
                </c:pt>
                <c:pt idx="5">
                  <c:v>3.3376647069849688E-4</c:v>
                </c:pt>
                <c:pt idx="6">
                  <c:v>4.0442194303892952E-4</c:v>
                </c:pt>
                <c:pt idx="7">
                  <c:v>4.8918175397645917E-4</c:v>
                </c:pt>
                <c:pt idx="8">
                  <c:v>5.9067599541451484E-4</c:v>
                </c:pt>
                <c:pt idx="9">
                  <c:v>7.119867758521055E-4</c:v>
                </c:pt>
                <c:pt idx="10">
                  <c:v>8.5671834437059152E-4</c:v>
                </c:pt>
                <c:pt idx="11">
                  <c:v>1.0290766847541931E-3</c:v>
                </c:pt>
                <c:pt idx="12">
                  <c:v>1.2339596102771792E-3</c:v>
                </c:pt>
                <c:pt idx="13">
                  <c:v>1.4770584590046085E-3</c:v>
                </c:pt>
                <c:pt idx="14">
                  <c:v>1.7649725571648835E-3</c:v>
                </c:pt>
                <c:pt idx="15">
                  <c:v>2.105337681474511E-3</c:v>
                </c:pt>
                <c:pt idx="16">
                  <c:v>2.5069698070928305E-3</c:v>
                </c:pt>
                <c:pt idx="17">
                  <c:v>2.9800254769457193E-3</c:v>
                </c:pt>
                <c:pt idx="18">
                  <c:v>3.5361801661125594E-3</c:v>
                </c:pt>
                <c:pt idx="19">
                  <c:v>4.188826037136331E-3</c:v>
                </c:pt>
                <c:pt idx="20">
                  <c:v>4.9532904904094951E-3</c:v>
                </c:pt>
                <c:pt idx="21">
                  <c:v>5.8470769017417035E-3</c:v>
                </c:pt>
                <c:pt idx="22">
                  <c:v>6.890128900245809E-3</c:v>
                </c:pt>
                <c:pt idx="23">
                  <c:v>8.1051194780737273E-3</c:v>
                </c:pt>
                <c:pt idx="24">
                  <c:v>9.5177661301148013E-3</c:v>
                </c:pt>
                <c:pt idx="25">
                  <c:v>1.1157173087745095E-2</c:v>
                </c:pt>
                <c:pt idx="26">
                  <c:v>1.305620154479648E-2</c:v>
                </c:pt>
                <c:pt idx="27">
                  <c:v>1.5251868563766969E-2</c:v>
                </c:pt>
                <c:pt idx="28">
                  <c:v>1.7785775081449278E-2</c:v>
                </c:pt>
                <c:pt idx="29">
                  <c:v>2.0704563136371399E-2</c:v>
                </c:pt>
                <c:pt idx="30">
                  <c:v>2.406040206050529E-2</c:v>
                </c:pt>
                <c:pt idx="31">
                  <c:v>2.7911502963180863E-2</c:v>
                </c:pt>
                <c:pt idx="32">
                  <c:v>3.2322660355702103E-2</c:v>
                </c:pt>
                <c:pt idx="33">
                  <c:v>3.7365819206953789E-2</c:v>
                </c:pt>
                <c:pt idx="34">
                  <c:v>4.3120665123258371E-2</c:v>
                </c:pt>
                <c:pt idx="35">
                  <c:v>4.9675234681234713E-2</c:v>
                </c:pt>
                <c:pt idx="36">
                  <c:v>5.7126542191159903E-2</c:v>
                </c:pt>
                <c:pt idx="37">
                  <c:v>6.5581218394604415E-2</c:v>
                </c:pt>
                <c:pt idx="38">
                  <c:v>7.5156155764139712E-2</c:v>
                </c:pt>
                <c:pt idx="39">
                  <c:v>8.5979154151161918E-2</c:v>
                </c:pt>
                <c:pt idx="40">
                  <c:v>9.8189559618777469E-2</c:v>
                </c:pt>
                <c:pt idx="41">
                  <c:v>0.11193888834388128</c:v>
                </c:pt>
                <c:pt idx="42">
                  <c:v>0.12739142644637827</c:v>
                </c:pt>
                <c:pt idx="43">
                  <c:v>0.14472479564915702</c:v>
                </c:pt>
                <c:pt idx="44">
                  <c:v>0.16413047370837563</c:v>
                </c:pt>
                <c:pt idx="45">
                  <c:v>0.18581425754101552</c:v>
                </c:pt>
                <c:pt idx="46">
                  <c:v>0.20999665612257781</c:v>
                </c:pt>
                <c:pt idx="47">
                  <c:v>0.23691319941302924</c:v>
                </c:pt>
                <c:pt idx="48">
                  <c:v>0.26681464874058197</c:v>
                </c:pt>
                <c:pt idx="49">
                  <c:v>0.2999670935175674</c:v>
                </c:pt>
                <c:pt idx="50">
                  <c:v>0.33665191870588396</c:v>
                </c:pt>
                <c:pt idx="51">
                  <c:v>0.37716562701712042</c:v>
                </c:pt>
                <c:pt idx="52">
                  <c:v>0.42181949981187156</c:v>
                </c:pt>
                <c:pt idx="53">
                  <c:v>0.47093908080044028</c:v>
                </c:pt>
                <c:pt idx="54">
                  <c:v>0.52486346683876917</c:v>
                </c:pt>
                <c:pt idx="55">
                  <c:v>0.58394439087056138</c:v>
                </c:pt>
                <c:pt idx="56">
                  <c:v>0.64854508302697145</c:v>
                </c:pt>
                <c:pt idx="57">
                  <c:v>0.71903889691403389</c:v>
                </c:pt>
                <c:pt idx="58">
                  <c:v>0.79580768985757078</c:v>
                </c:pt>
                <c:pt idx="59">
                  <c:v>0.87923994782924442</c:v>
                </c:pt>
                <c:pt idx="60">
                  <c:v>0.96972864774935741</c:v>
                </c:pt>
                <c:pt idx="61">
                  <c:v>1.0676688526954077</c:v>
                </c:pt>
                <c:pt idx="62">
                  <c:v>1.1734550385494489</c:v>
                </c:pt>
                <c:pt idx="63">
                  <c:v>1.2874781535348379</c:v>
                </c:pt>
                <c:pt idx="64">
                  <c:v>1.410122415982179</c:v>
                </c:pt>
                <c:pt idx="65">
                  <c:v>1.5417618596072626</c:v>
                </c:pt>
                <c:pt idx="66">
                  <c:v>1.6827566392571651</c:v>
                </c:pt>
                <c:pt idx="67">
                  <c:v>1.8334491147939111</c:v>
                </c:pt>
                <c:pt idx="68">
                  <c:v>1.9941597353514506</c:v>
                </c:pt>
                <c:pt idx="69">
                  <c:v>2.1651827502318985</c:v>
                </c:pt>
                <c:pt idx="70">
                  <c:v>2.3467817778006705</c:v>
                </c:pt>
                <c:pt idx="71">
                  <c:v>2.5391852684040694</c:v>
                </c:pt>
                <c:pt idx="72">
                  <c:v>2.742581901120472</c:v>
                </c:pt>
                <c:pt idx="73">
                  <c:v>2.9571159589961011</c:v>
                </c:pt>
                <c:pt idx="74">
                  <c:v>3.1828827315102002</c:v>
                </c:pt>
                <c:pt idx="75">
                  <c:v>3.4199239955615957</c:v>
                </c:pt>
                <c:pt idx="76">
                  <c:v>3.6682236309792993</c:v>
                </c:pt>
                <c:pt idx="77">
                  <c:v>3.9277034275034293</c:v>
                </c:pt>
                <c:pt idx="78">
                  <c:v>4.1982191431198341</c:v>
                </c:pt>
                <c:pt idx="79">
                  <c:v>4.4795568749250068</c:v>
                </c:pt>
                <c:pt idx="80">
                  <c:v>4.7714298031307649</c:v>
                </c:pt>
                <c:pt idx="81">
                  <c:v>5.0734753693103061</c:v>
                </c:pt>
                <c:pt idx="82">
                  <c:v>5.3852529487601082</c:v>
                </c:pt>
                <c:pt idx="83">
                  <c:v>5.7062420734684443</c:v>
                </c:pt>
                <c:pt idx="84">
                  <c:v>6.0358412599802547</c:v>
                </c:pt>
                <c:pt idx="85">
                  <c:v>6.3733674923192618</c:v>
                </c:pt>
                <c:pt idx="86">
                  <c:v>6.7180564037207393</c:v>
                </c:pt>
                <c:pt idx="87">
                  <c:v>7.0690631959434835</c:v>
                </c:pt>
                <c:pt idx="88">
                  <c:v>7.425464327961107</c:v>
                </c:pt>
                <c:pt idx="89">
                  <c:v>7.7862599966516655</c:v>
                </c:pt>
                <c:pt idx="90">
                  <c:v>8.1503774247093759</c:v>
                </c:pt>
                <c:pt idx="91">
                  <c:v>8.5166749617439947</c:v>
                </c:pt>
                <c:pt idx="92">
                  <c:v>8.8839469933292978</c:v>
                </c:pt>
                <c:pt idx="93">
                  <c:v>9.2509296438100908</c:v>
                </c:pt>
                <c:pt idx="94">
                  <c:v>9.6163072481517577</c:v>
                </c:pt>
                <c:pt idx="95">
                  <c:v>9.9787195560937043</c:v>
                </c:pt>
                <c:pt idx="96">
                  <c:v>10.336769622613776</c:v>
                </c:pt>
                <c:pt idx="97">
                  <c:v>10.689032328303052</c:v>
                </c:pt>
                <c:pt idx="98">
                  <c:v>11.03406346192304</c:v>
                </c:pt>
                <c:pt idx="99">
                  <c:v>11.370409289344968</c:v>
                </c:pt>
                <c:pt idx="100">
                  <c:v>11.696616524329245</c:v>
                </c:pt>
                <c:pt idx="101">
                  <c:v>12.011242607568638</c:v>
                </c:pt>
                <c:pt idx="102">
                  <c:v>12.312866195001174</c:v>
                </c:pt>
                <c:pt idx="103">
                  <c:v>12.600097750776941</c:v>
                </c:pt>
                <c:pt idx="104">
                  <c:v>12.871590134933019</c:v>
                </c:pt>
                <c:pt idx="105">
                  <c:v>13.126049074259369</c:v>
                </c:pt>
                <c:pt idx="106">
                  <c:v>13.362243403427899</c:v>
                </c:pt>
                <c:pt idx="107">
                  <c:v>13.579014962791868</c:v>
                </c:pt>
                <c:pt idx="108">
                  <c:v>13.775288042205821</c:v>
                </c:pt>
                <c:pt idx="109">
                  <c:v>13.950078263518497</c:v>
                </c:pt>
                <c:pt idx="110">
                  <c:v>14.102500798699783</c:v>
                </c:pt>
                <c:pt idx="111">
                  <c:v>14.231777827998744</c:v>
                </c:pt>
                <c:pt idx="112">
                  <c:v>14.337245150328119</c:v>
                </c:pt>
                <c:pt idx="113">
                  <c:v>14.418357866913814</c:v>
                </c:pt>
                <c:pt idx="114">
                  <c:v>14.474695070423623</c:v>
                </c:pt>
                <c:pt idx="115">
                  <c:v>14.50596348314302</c:v>
                </c:pt>
                <c:pt idx="116">
                  <c:v>14.512000000000002</c:v>
                </c:pt>
                <c:pt idx="117">
                  <c:v>14.49277310576087</c:v>
                </c:pt>
                <c:pt idx="118">
                  <c:v>14.448383149098804</c:v>
                </c:pt>
                <c:pt idx="119">
                  <c:v>14.379061470185503</c:v>
                </c:pt>
                <c:pt idx="120">
                  <c:v>14.285168392502101</c:v>
                </c:pt>
                <c:pt idx="121">
                  <c:v>14.167190103099603</c:v>
                </c:pt>
                <c:pt idx="122">
                  <c:v>14.025734459271851</c:v>
                </c:pt>
                <c:pt idx="123">
                  <c:v>13.861525772233351</c:v>
                </c:pt>
                <c:pt idx="124">
                  <c:v>13.675398630185576</c:v>
                </c:pt>
                <c:pt idx="125">
                  <c:v>13.468290834811501</c:v>
                </c:pt>
                <c:pt idx="126">
                  <c:v>13.241235534714619</c:v>
                </c:pt>
                <c:pt idx="127">
                  <c:v>12.995352647728632</c:v>
                </c:pt>
                <c:pt idx="128">
                  <c:v>12.731839672402277</c:v>
                </c:pt>
                <c:pt idx="129">
                  <c:v>12.451961993071073</c:v>
                </c:pt>
                <c:pt idx="130">
                  <c:v>12.157042788882984</c:v>
                </c:pt>
                <c:pt idx="131">
                  <c:v>11.84845265872285</c:v>
                </c:pt>
                <c:pt idx="132">
                  <c:v>11.527599074898111</c:v>
                </c:pt>
                <c:pt idx="133">
                  <c:v>11.19591577905757</c:v>
                </c:pt>
                <c:pt idx="134">
                  <c:v>10.854852230699647</c:v>
                </c:pt>
                <c:pt idx="135">
                  <c:v>10.50586321497479</c:v>
                </c:pt>
                <c:pt idx="136">
                  <c:v>10.150398712842469</c:v>
                </c:pt>
                <c:pt idx="137">
                  <c:v>9.7898941292792134</c:v>
                </c:pt>
                <c:pt idx="138">
                  <c:v>9.4257609678641483</c:v>
                </c:pt>
                <c:pt idx="139">
                  <c:v>9.0593780331308906</c:v>
                </c:pt>
                <c:pt idx="140">
                  <c:v>8.6920832316821244</c:v>
                </c:pt>
                <c:pt idx="141">
                  <c:v>8.3251660332820645</c:v>
                </c:pt>
                <c:pt idx="142">
                  <c:v>7.9598606442790087</c:v>
                </c:pt>
                <c:pt idx="143">
                  <c:v>7.5973399338294536</c:v>
                </c:pt>
                <c:pt idx="144">
                  <c:v>7.238710142739162</c:v>
                </c:pt>
                <c:pt idx="145">
                  <c:v>6.8850063954595635</c:v>
                </c:pt>
                <c:pt idx="146">
                  <c:v>6.5371890239963459</c:v>
                </c:pt>
                <c:pt idx="147">
                  <c:v>6.196140702450621</c:v>
                </c:pt>
                <c:pt idx="148">
                  <c:v>5.8626643826164759</c:v>
                </c:pt>
                <c:pt idx="149">
                  <c:v>5.5374820107567597</c:v>
                </c:pt>
                <c:pt idx="150">
                  <c:v>5.2212339974830968</c:v>
                </c:pt>
                <c:pt idx="151">
                  <c:v>4.9144794064168034</c:v>
                </c:pt>
                <c:pt idx="152">
                  <c:v>4.6176968194713206</c:v>
                </c:pt>
                <c:pt idx="153">
                  <c:v>4.3312858310318383</c:v>
                </c:pt>
                <c:pt idx="154">
                  <c:v>4.0555691197194781</c:v>
                </c:pt>
                <c:pt idx="155">
                  <c:v>3.7907950415536291</c:v>
                </c:pt>
                <c:pt idx="156">
                  <c:v>3.5371406856904648</c:v>
                </c:pt>
                <c:pt idx="157">
                  <c:v>3.294715333118885</c:v>
                </c:pt>
                <c:pt idx="158">
                  <c:v>3.063564256791341</c:v>
                </c:pt>
                <c:pt idx="159">
                  <c:v>2.8436728017983244</c:v>
                </c:pt>
                <c:pt idx="160">
                  <c:v>2.6349706858949236</c:v>
                </c:pt>
                <c:pt idx="161">
                  <c:v>2.4373364613550423</c:v>
                </c:pt>
                <c:pt idx="162">
                  <c:v>2.2506020815077301</c:v>
                </c:pt>
                <c:pt idx="163">
                  <c:v>2.074557518904566</c:v>
                </c:pt>
                <c:pt idx="164">
                  <c:v>1.9089553846353313</c:v>
                </c:pt>
                <c:pt idx="165">
                  <c:v>1.7535155022037012</c:v>
                </c:pt>
                <c:pt idx="166">
                  <c:v>1.6079293941059685</c:v>
                </c:pt>
                <c:pt idx="167">
                  <c:v>1.4718646429385931</c:v>
                </c:pt>
                <c:pt idx="168">
                  <c:v>1.344969093478791</c:v>
                </c:pt>
                <c:pt idx="169">
                  <c:v>1.2268748672824035</c:v>
                </c:pt>
                <c:pt idx="170">
                  <c:v>1.1172021653795907</c:v>
                </c:pt>
                <c:pt idx="171">
                  <c:v>1.0155628392711951</c:v>
                </c:pt>
                <c:pt idx="172">
                  <c:v>0.92156371523751091</c:v>
                </c:pt>
                <c:pt idx="173">
                  <c:v>0.83480966073361329</c:v>
                </c:pt>
                <c:pt idx="174">
                  <c:v>0.754906385703914</c:v>
                </c:pt>
                <c:pt idx="175">
                  <c:v>0.68146297577346848</c:v>
                </c:pt>
                <c:pt idx="176">
                  <c:v>0.61409415703725567</c:v>
                </c:pt>
                <c:pt idx="177">
                  <c:v>0.55242229591090231</c:v>
                </c:pt>
                <c:pt idx="178">
                  <c:v>0.49607913984883528</c:v>
                </c:pt>
                <c:pt idx="179">
                  <c:v>0.44470730722257606</c:v>
                </c:pt>
                <c:pt idx="180">
                  <c:v>0.39796153692438785</c:v>
                </c:pt>
                <c:pt idx="181">
                  <c:v>0.35550970974101109</c:v>
                </c:pt>
                <c:pt idx="182">
                  <c:v>0.31703365497643804</c:v>
                </c:pt>
                <c:pt idx="183">
                  <c:v>0.28222975702258135</c:v>
                </c:pt>
                <c:pt idx="184">
                  <c:v>0.25080937715385071</c:v>
                </c:pt>
                <c:pt idx="185">
                  <c:v>0.22249910633835945</c:v>
                </c:pt>
                <c:pt idx="186">
                  <c:v>0.19704086519178113</c:v>
                </c:pt>
                <c:pt idx="187">
                  <c:v>0.17419186704681044</c:v>
                </c:pt>
                <c:pt idx="188">
                  <c:v>0.15372445991717285</c:v>
                </c:pt>
                <c:pt idx="189">
                  <c:v>0.13542586281236429</c:v>
                </c:pt>
                <c:pt idx="190">
                  <c:v>0.11909781119764754</c:v>
                </c:pt>
                <c:pt idx="191">
                  <c:v>0.10455612572693211</c:v>
                </c:pt>
                <c:pt idx="192">
                  <c:v>9.1630217641569103E-2</c:v>
                </c:pt>
                <c:pt idx="193">
                  <c:v>8.016254328185253E-2</c:v>
                </c:pt>
                <c:pt idx="194">
                  <c:v>7.0008019244139741E-2</c:v>
                </c:pt>
                <c:pt idx="195">
                  <c:v>6.1033408789876793E-2</c:v>
                </c:pt>
                <c:pt idx="196">
                  <c:v>5.3116689075206565E-2</c:v>
                </c:pt>
                <c:pt idx="197">
                  <c:v>4.6146407794864411E-2</c:v>
                </c:pt>
                <c:pt idx="198">
                  <c:v>4.0021036888045765E-2</c:v>
                </c:pt>
                <c:pt idx="199">
                  <c:v>3.4648329969378992E-2</c:v>
                </c:pt>
              </c:numCache>
            </c:numRef>
          </c:val>
        </c:ser>
        <c:ser>
          <c:idx val="5"/>
          <c:order val="4"/>
          <c:tx>
            <c:strRef>
              <c:f>Наложение!$V$1</c:f>
              <c:strCache>
                <c:ptCount val="1"/>
                <c:pt idx="0">
                  <c:v>m/z (4) 417,363698</c:v>
                </c:pt>
              </c:strCache>
            </c:strRef>
          </c:tx>
          <c:spPr>
            <a:solidFill>
              <a:srgbClr val="FFFF00">
                <a:alpha val="20000"/>
              </a:srgbClr>
            </a:solidFill>
            <a:ln w="22225">
              <a:solidFill>
                <a:srgbClr val="FFFF00"/>
              </a:solidFill>
            </a:ln>
          </c:spPr>
          <c:val>
            <c:numRef>
              <c:f>Наложение!$V$2:$V$201</c:f>
              <c:numCache>
                <c:formatCode>0.0000</c:formatCode>
                <c:ptCount val="200"/>
                <c:pt idx="0">
                  <c:v>7.1586251836139993E-7</c:v>
                </c:pt>
                <c:pt idx="1">
                  <c:v>8.9166943739532792E-7</c:v>
                </c:pt>
                <c:pt idx="2">
                  <c:v>1.1087194641470644E-6</c:v>
                </c:pt>
                <c:pt idx="3">
                  <c:v>1.3762045712382426E-6</c:v>
                </c:pt>
                <c:pt idx="4">
                  <c:v>1.7052491974331159E-6</c:v>
                </c:pt>
                <c:pt idx="5">
                  <c:v>2.1092897635676325E-6</c:v>
                </c:pt>
                <c:pt idx="6">
                  <c:v>2.604522836772899E-6</c:v>
                </c:pt>
                <c:pt idx="7">
                  <c:v>3.2104331264148368E-6</c:v>
                </c:pt>
                <c:pt idx="8">
                  <c:v>3.9504140724767242E-6</c:v>
                </c:pt>
                <c:pt idx="9">
                  <c:v>4.8524955398362084E-6</c:v>
                </c:pt>
                <c:pt idx="10">
                  <c:v>5.9501950674855356E-6</c:v>
                </c:pt>
                <c:pt idx="11">
                  <c:v>7.2835112574380485E-6</c:v>
                </c:pt>
                <c:pt idx="12">
                  <c:v>8.9000802279006858E-6</c:v>
                </c:pt>
                <c:pt idx="13">
                  <c:v>1.0856518599478337E-5</c:v>
                </c:pt>
                <c:pt idx="14">
                  <c:v>1.321997924879174E-5</c:v>
                </c:pt>
                <c:pt idx="15">
                  <c:v>1.6069949043391828E-5</c:v>
                </c:pt>
                <c:pt idx="16">
                  <c:v>1.9500320950943583E-5</c:v>
                </c:pt>
                <c:pt idx="17">
                  <c:v>2.3621776309710034E-5</c:v>
                </c:pt>
                <c:pt idx="18">
                  <c:v>2.8564516627702379E-5</c:v>
                </c:pt>
                <c:pt idx="19">
                  <c:v>3.4481388005250729E-5</c:v>
                </c:pt>
                <c:pt idx="20">
                  <c:v>4.1551445163431815E-5</c:v>
                </c:pt>
                <c:pt idx="21">
                  <c:v>4.9984006045562977E-5</c:v>
                </c:pt>
                <c:pt idx="22">
                  <c:v>6.0023251962822898E-5</c:v>
                </c:pt>
                <c:pt idx="23">
                  <c:v>7.1953432292215039E-5</c:v>
                </c:pt>
                <c:pt idx="24">
                  <c:v>8.6104736690240184E-5</c:v>
                </c:pt>
                <c:pt idx="25">
                  <c:v>1.0285990152492281E-4</c:v>
                </c:pt>
                <c:pt idx="26">
                  <c:v>1.2266162077836538E-4</c:v>
                </c:pt>
                <c:pt idx="27">
                  <c:v>1.4602083484586124E-4</c:v>
                </c:pt>
                <c:pt idx="28">
                  <c:v>1.7352597321214976E-4</c:v>
                </c:pt>
                <c:pt idx="29">
                  <c:v>2.0585322913924288E-4</c:v>
                </c:pt>
                <c:pt idx="30">
                  <c:v>2.4377794555526964E-4</c:v>
                </c:pt>
                <c:pt idx="31">
                  <c:v>2.8818719165384798E-4</c:v>
                </c:pt>
                <c:pt idx="32">
                  <c:v>3.4009360883067926E-4</c:v>
                </c:pt>
                <c:pt idx="33">
                  <c:v>4.0065060214016781E-4</c:v>
                </c:pt>
                <c:pt idx="34">
                  <c:v>4.7116894970056277E-4</c:v>
                </c:pt>
                <c:pt idx="35">
                  <c:v>5.5313489688222468E-4</c:v>
                </c:pt>
                <c:pt idx="36">
                  <c:v>6.4822979417492922E-4</c:v>
                </c:pt>
                <c:pt idx="37">
                  <c:v>7.5835132785784134E-4</c:v>
                </c:pt>
                <c:pt idx="38">
                  <c:v>8.8563638026121019E-4</c:v>
                </c:pt>
                <c:pt idx="39">
                  <c:v>1.0324855408661978E-3</c:v>
                </c:pt>
                <c:pt idx="40">
                  <c:v>1.2015892716922257E-3</c:v>
                </c:pt>
                <c:pt idx="41">
                  <c:v>1.3959557093808118E-3</c:v>
                </c:pt>
                <c:pt idx="42">
                  <c:v>1.6189400613018747E-3</c:v>
                </c:pt>
                <c:pt idx="43">
                  <c:v>1.8742755255463119E-3</c:v>
                </c:pt>
                <c:pt idx="44">
                  <c:v>2.1661056334868235E-3</c:v>
                </c:pt>
                <c:pt idx="45">
                  <c:v>2.4990178777167635E-3</c:v>
                </c:pt>
                <c:pt idx="46">
                  <c:v>2.8780784503578349E-3</c:v>
                </c:pt>
                <c:pt idx="47">
                  <c:v>3.3088678751235947E-3</c:v>
                </c:pt>
                <c:pt idx="48">
                  <c:v>3.7975172699605156E-3</c:v>
                </c:pt>
                <c:pt idx="49">
                  <c:v>4.3507449298756566E-3</c:v>
                </c:pt>
                <c:pt idx="50">
                  <c:v>4.9758928691287108E-3</c:v>
                </c:pt>
                <c:pt idx="51">
                  <c:v>5.6809629068645257E-3</c:v>
                </c:pt>
                <c:pt idx="52">
                  <c:v>6.4746518269986559E-3</c:v>
                </c:pt>
                <c:pt idx="53">
                  <c:v>7.3663850880670767E-3</c:v>
                </c:pt>
                <c:pt idx="54">
                  <c:v>8.3663484999561728E-3</c:v>
                </c:pt>
                <c:pt idx="55">
                  <c:v>9.4855172314122615E-3</c:v>
                </c:pt>
                <c:pt idx="56">
                  <c:v>1.0735681459644713E-2</c:v>
                </c:pt>
                <c:pt idx="57">
                  <c:v>1.2129467918711234E-2</c:v>
                </c:pt>
                <c:pt idx="58">
                  <c:v>1.3680356560058868E-2</c:v>
                </c:pt>
                <c:pt idx="59">
                  <c:v>1.5402691498759249E-2</c:v>
                </c:pt>
                <c:pt idx="60">
                  <c:v>1.7311685379205924E-2</c:v>
                </c:pt>
                <c:pt idx="61">
                  <c:v>1.942341627264426E-2</c:v>
                </c:pt>
                <c:pt idx="62">
                  <c:v>2.175481620443516E-2</c:v>
                </c:pt>
                <c:pt idx="63">
                  <c:v>2.432365039661874E-2</c:v>
                </c:pt>
                <c:pt idx="64">
                  <c:v>2.7148486325638009E-2</c:v>
                </c:pt>
                <c:pt idx="65">
                  <c:v>3.0248651719484036E-2</c:v>
                </c:pt>
                <c:pt idx="66">
                  <c:v>3.3644180646305893E-2</c:v>
                </c:pt>
                <c:pt idx="67">
                  <c:v>3.7355746909783952E-2</c:v>
                </c:pt>
                <c:pt idx="68">
                  <c:v>4.1404584041872944E-2</c:v>
                </c:pt>
                <c:pt idx="69">
                  <c:v>4.5812391261613017E-2</c:v>
                </c:pt>
                <c:pt idx="70">
                  <c:v>5.0601224890865028E-2</c:v>
                </c:pt>
                <c:pt idx="71">
                  <c:v>5.5793374851597473E-2</c:v>
                </c:pt>
                <c:pt idx="72">
                  <c:v>6.1411226002341543E-2</c:v>
                </c:pt>
                <c:pt idx="73">
                  <c:v>6.7477104255881368E-2</c:v>
                </c:pt>
                <c:pt idx="74">
                  <c:v>7.4013107613266529E-2</c:v>
                </c:pt>
                <c:pt idx="75">
                  <c:v>8.1040922425587095E-2</c:v>
                </c:pt>
                <c:pt idx="76">
                  <c:v>8.8581625461385316E-2</c:v>
                </c:pt>
                <c:pt idx="77">
                  <c:v>9.6655472546824481E-2</c:v>
                </c:pt>
                <c:pt idx="78">
                  <c:v>0.10528167482051007</c:v>
                </c:pt>
                <c:pt idx="79">
                  <c:v>0.11447816390394711</c:v>
                </c:pt>
                <c:pt idx="80">
                  <c:v>0.12426134751713708</c:v>
                </c:pt>
                <c:pt idx="81">
                  <c:v>0.13464585735758802</c:v>
                </c:pt>
                <c:pt idx="82">
                  <c:v>0.14564429132446727</c:v>
                </c:pt>
                <c:pt idx="83">
                  <c:v>0.15726695238231447</c:v>
                </c:pt>
                <c:pt idx="84">
                  <c:v>0.16952158663096298</c:v>
                </c:pt>
                <c:pt idx="85">
                  <c:v>0.18241312337537924</c:v>
                </c:pt>
                <c:pt idx="86">
                  <c:v>0.19594342014344399</c:v>
                </c:pt>
                <c:pt idx="87">
                  <c:v>0.2101110158122452</c:v>
                </c:pt>
                <c:pt idx="88">
                  <c:v>0.22491089514938198</c:v>
                </c:pt>
                <c:pt idx="89">
                  <c:v>0.24033426812696135</c:v>
                </c:pt>
                <c:pt idx="90">
                  <c:v>0.25636836747544089</c:v>
                </c:pt>
                <c:pt idx="91">
                  <c:v>0.27299626796706666</c:v>
                </c:pt>
                <c:pt idx="92">
                  <c:v>0.29019673082762293</c:v>
                </c:pt>
                <c:pt idx="93">
                  <c:v>0.30794407664620332</c:v>
                </c:pt>
                <c:pt idx="94">
                  <c:v>0.32620809002084566</c:v>
                </c:pt>
                <c:pt idx="95">
                  <c:v>0.34495395892002367</c:v>
                </c:pt>
                <c:pt idx="96">
                  <c:v>0.36414225155356161</c:v>
                </c:pt>
                <c:pt idx="97">
                  <c:v>0.38372893324854718</c:v>
                </c:pt>
                <c:pt idx="98">
                  <c:v>0.40366542539884581</c:v>
                </c:pt>
                <c:pt idx="99">
                  <c:v>0.42389870821759906</c:v>
                </c:pt>
                <c:pt idx="100">
                  <c:v>0.44437146857193982</c:v>
                </c:pt>
                <c:pt idx="101">
                  <c:v>0.46502229360816727</c:v>
                </c:pt>
                <c:pt idx="102">
                  <c:v>0.48578591041546149</c:v>
                </c:pt>
                <c:pt idx="103">
                  <c:v>0.50659347141580047</c:v>
                </c:pt>
                <c:pt idx="104">
                  <c:v>0.52737288450582953</c:v>
                </c:pt>
                <c:pt idx="105">
                  <c:v>0.54804918645328782</c:v>
                </c:pt>
                <c:pt idx="106">
                  <c:v>0.56854495744683087</c:v>
                </c:pt>
                <c:pt idx="107">
                  <c:v>0.58878077402149787</c:v>
                </c:pt>
                <c:pt idx="108">
                  <c:v>0.60867569707347602</c:v>
                </c:pt>
                <c:pt idx="109">
                  <c:v>0.62814779111427577</c:v>
                </c:pt>
                <c:pt idx="110">
                  <c:v>0.64711467031249037</c:v>
                </c:pt>
                <c:pt idx="111">
                  <c:v>0.66549406646283626</c:v>
                </c:pt>
                <c:pt idx="112">
                  <c:v>0.68320441358635475</c:v>
                </c:pt>
                <c:pt idx="113">
                  <c:v>0.70016544342663734</c:v>
                </c:pt>
                <c:pt idx="114">
                  <c:v>0.71629878587766216</c:v>
                </c:pt>
                <c:pt idx="115">
                  <c:v>0.7315285681468785</c:v>
                </c:pt>
                <c:pt idx="116">
                  <c:v>0.74578200625281976</c:v>
                </c:pt>
                <c:pt idx="117">
                  <c:v>0.75898998246392668</c:v>
                </c:pt>
                <c:pt idx="118">
                  <c:v>0.77108760230736806</c:v>
                </c:pt>
                <c:pt idx="119">
                  <c:v>0.78201472484814605</c:v>
                </c:pt>
                <c:pt idx="120">
                  <c:v>0.79171646020636566</c:v>
                </c:pt>
                <c:pt idx="121">
                  <c:v>0.80014362856990051</c:v>
                </c:pt>
                <c:pt idx="122">
                  <c:v>0.80725317530837948</c:v>
                </c:pt>
                <c:pt idx="123">
                  <c:v>0.81300853730483247</c:v>
                </c:pt>
                <c:pt idx="124">
                  <c:v>0.81737995614938397</c:v>
                </c:pt>
                <c:pt idx="125">
                  <c:v>0.82034473442423983</c:v>
                </c:pt>
                <c:pt idx="126">
                  <c:v>0.82188743200468795</c:v>
                </c:pt>
                <c:pt idx="127">
                  <c:v>0.82199999999999995</c:v>
                </c:pt>
                <c:pt idx="128">
                  <c:v>0.82068185070182376</c:v>
                </c:pt>
                <c:pt idx="129">
                  <c:v>0.81793986269577046</c:v>
                </c:pt>
                <c:pt idx="130">
                  <c:v>0.81378832107022991</c:v>
                </c:pt>
                <c:pt idx="131">
                  <c:v>0.80824879345457978</c:v>
                </c:pt>
                <c:pt idx="132">
                  <c:v>0.80134994338251564</c:v>
                </c:pt>
                <c:pt idx="133">
                  <c:v>0.79312728325041371</c:v>
                </c:pt>
                <c:pt idx="134">
                  <c:v>0.78362286984884644</c:v>
                </c:pt>
                <c:pt idx="135">
                  <c:v>0.7728849461052506</c:v>
                </c:pt>
                <c:pt idx="136">
                  <c:v>0.76096753332716471</c:v>
                </c:pt>
                <c:pt idx="137">
                  <c:v>0.74792997876042855</c:v>
                </c:pt>
                <c:pt idx="138">
                  <c:v>0.73383646374300371</c:v>
                </c:pt>
                <c:pt idx="139">
                  <c:v>0.71875547818145347</c:v>
                </c:pt>
                <c:pt idx="140">
                  <c:v>0.70275926735029359</c:v>
                </c:pt>
                <c:pt idx="141">
                  <c:v>0.68592325722977854</c:v>
                </c:pt>
                <c:pt idx="142">
                  <c:v>0.66832546479211796</c:v>
                </c:pt>
                <c:pt idx="143">
                  <c:v>0.65004589963815806</c:v>
                </c:pt>
                <c:pt idx="144">
                  <c:v>0.63116596333423403</c:v>
                </c:pt>
                <c:pt idx="145">
                  <c:v>0.61176785273577627</c:v>
                </c:pt>
                <c:pt idx="146">
                  <c:v>0.59193397330829145</c:v>
                </c:pt>
                <c:pt idx="147">
                  <c:v>0.57174636816067048</c:v>
                </c:pt>
                <c:pt idx="148">
                  <c:v>0.55128616821917076</c:v>
                </c:pt>
                <c:pt idx="149">
                  <c:v>0.53063306847738334</c:v>
                </c:pt>
                <c:pt idx="150">
                  <c:v>0.50986483477733724</c:v>
                </c:pt>
                <c:pt idx="151">
                  <c:v>0.48905684513173081</c:v>
                </c:pt>
                <c:pt idx="152">
                  <c:v>0.46828166896512929</c:v>
                </c:pt>
                <c:pt idx="153">
                  <c:v>0.44760868706818319</c:v>
                </c:pt>
                <c:pt idx="154">
                  <c:v>0.42710375453768845</c:v>
                </c:pt>
                <c:pt idx="155">
                  <c:v>0.40682890829415796</c:v>
                </c:pt>
                <c:pt idx="156">
                  <c:v>0.38684212016904607</c:v>
                </c:pt>
                <c:pt idx="157">
                  <c:v>0.36719709604115908</c:v>
                </c:pt>
                <c:pt idx="158">
                  <c:v>0.3479431208585646</c:v>
                </c:pt>
                <c:pt idx="159">
                  <c:v>0.32912494884708149</c:v>
                </c:pt>
                <c:pt idx="160">
                  <c:v>0.31078273777543863</c:v>
                </c:pt>
                <c:pt idx="161">
                  <c:v>0.29295202561246103</c:v>
                </c:pt>
                <c:pt idx="162">
                  <c:v>0.27566374750120565</c:v>
                </c:pt>
                <c:pt idx="163">
                  <c:v>0.25894429067664493</c:v>
                </c:pt>
                <c:pt idx="164">
                  <c:v>0.24281558457274063</c:v>
                </c:pt>
                <c:pt idx="165">
                  <c:v>0.22729522311319925</c:v>
                </c:pt>
                <c:pt idx="166">
                  <c:v>0.21239661603864782</c:v>
                </c:pt>
                <c:pt idx="167">
                  <c:v>0.19812916591330157</c:v>
                </c:pt>
                <c:pt idx="168">
                  <c:v>0.18449846736787695</c:v>
                </c:pt>
                <c:pt idx="169">
                  <c:v>0.17150652514816769</c:v>
                </c:pt>
                <c:pt idx="170">
                  <c:v>0.15915198749089524</c:v>
                </c:pt>
                <c:pt idx="171">
                  <c:v>0.14743039140946579</c:v>
                </c:pt>
                <c:pt idx="172">
                  <c:v>0.13633441661478118</c:v>
                </c:pt>
                <c:pt idx="173">
                  <c:v>0.12585414488075225</c:v>
                </c:pt>
                <c:pt idx="174">
                  <c:v>0.1159773218361083</c:v>
                </c:pt>
                <c:pt idx="175">
                  <c:v>0.10668961840835754</c:v>
                </c:pt>
                <c:pt idx="176">
                  <c:v>9.7974889284491634E-2</c:v>
                </c:pt>
                <c:pt idx="177">
                  <c:v>8.9815426066736245E-2</c:v>
                </c:pt>
                <c:pt idx="178">
                  <c:v>8.2192202999957359E-2</c:v>
                </c:pt>
                <c:pt idx="179">
                  <c:v>7.5085113411489726E-2</c:v>
                </c:pt>
                <c:pt idx="180">
                  <c:v>6.8473195293046824E-2</c:v>
                </c:pt>
                <c:pt idx="181">
                  <c:v>6.2334844683003779E-2</c:v>
                </c:pt>
                <c:pt idx="182">
                  <c:v>5.6648015768213024E-2</c:v>
                </c:pt>
                <c:pt idx="183">
                  <c:v>5.1390406895185967E-2</c:v>
                </c:pt>
                <c:pt idx="184">
                  <c:v>4.6539631891981514E-2</c:v>
                </c:pt>
                <c:pt idx="185">
                  <c:v>4.2073376330301122E-2</c:v>
                </c:pt>
                <c:pt idx="186">
                  <c:v>3.7969538583377135E-2</c:v>
                </c:pt>
                <c:pt idx="187">
                  <c:v>3.420635570575261E-2</c:v>
                </c:pt>
                <c:pt idx="188">
                  <c:v>3.07625143373416E-2</c:v>
                </c:pt>
                <c:pt idx="189">
                  <c:v>2.7617247001272292E-2</c:v>
                </c:pt>
                <c:pt idx="190">
                  <c:v>2.4750414282570563E-2</c:v>
                </c:pt>
                <c:pt idx="191">
                  <c:v>2.2142573491714598E-2</c:v>
                </c:pt>
                <c:pt idx="192">
                  <c:v>1.977503452201651E-2</c:v>
                </c:pt>
                <c:pt idx="193">
                  <c:v>1.7629903672980701E-2</c:v>
                </c:pt>
                <c:pt idx="194">
                  <c:v>1.5690116271779627E-2</c:v>
                </c:pt>
                <c:pt idx="195">
                  <c:v>1.3939458973282925E-2</c:v>
                </c:pt>
                <c:pt idx="196">
                  <c:v>1.236258263439668E-2</c:v>
                </c:pt>
                <c:pt idx="197">
                  <c:v>1.0945006670620674E-2</c:v>
                </c:pt>
                <c:pt idx="198">
                  <c:v>9.6731158055910291E-3</c:v>
                </c:pt>
                <c:pt idx="199">
                  <c:v>8.5341501030142628E-3</c:v>
                </c:pt>
              </c:numCache>
            </c:numRef>
          </c:val>
        </c:ser>
        <c:ser>
          <c:idx val="6"/>
          <c:order val="5"/>
          <c:tx>
            <c:strRef>
              <c:f>Наложение!$X$1</c:f>
              <c:strCache>
                <c:ptCount val="1"/>
                <c:pt idx="0">
                  <c:v>m/z (5) 417,366161</c:v>
                </c:pt>
              </c:strCache>
            </c:strRef>
          </c:tx>
          <c:spPr>
            <a:solidFill>
              <a:schemeClr val="bg2">
                <a:lumMod val="50000"/>
                <a:alpha val="10000"/>
              </a:schemeClr>
            </a:solidFill>
            <a:ln w="22225">
              <a:solidFill>
                <a:schemeClr val="bg2">
                  <a:lumMod val="50000"/>
                </a:schemeClr>
              </a:solidFill>
            </a:ln>
          </c:spPr>
          <c:val>
            <c:numRef>
              <c:f>Наложение!$X$2:$X$201</c:f>
              <c:numCache>
                <c:formatCode>0.0000</c:formatCode>
                <c:ptCount val="200"/>
                <c:pt idx="0">
                  <c:v>2.8243650646705858E-7</c:v>
                </c:pt>
                <c:pt idx="1">
                  <c:v>3.5543432657397189E-7</c:v>
                </c:pt>
                <c:pt idx="2">
                  <c:v>4.4652053737894543E-7</c:v>
                </c:pt>
                <c:pt idx="3">
                  <c:v>5.5997294270641006E-7</c:v>
                </c:pt>
                <c:pt idx="4">
                  <c:v>7.0102931700225478E-7</c:v>
                </c:pt>
                <c:pt idx="5">
                  <c:v>8.7609025916771432E-7</c:v>
                </c:pt>
                <c:pt idx="6">
                  <c:v>1.0929619838313887E-6</c:v>
                </c:pt>
                <c:pt idx="7">
                  <c:v>1.3611462607077899E-6</c:v>
                </c:pt>
                <c:pt idx="8">
                  <c:v>1.6921858767940117E-6</c:v>
                </c:pt>
                <c:pt idx="9">
                  <c:v>2.1000753201417398E-6</c:v>
                </c:pt>
                <c:pt idx="10">
                  <c:v>2.6017478827858961E-6</c:v>
                </c:pt>
                <c:pt idx="11">
                  <c:v>3.2176520745945876E-6</c:v>
                </c:pt>
                <c:pt idx="12">
                  <c:v>3.9724321451865991E-6</c:v>
                </c:pt>
                <c:pt idx="13">
                  <c:v>4.89572964261462E-6</c:v>
                </c:pt>
                <c:pt idx="14">
                  <c:v>6.0231253190778771E-6</c:v>
                </c:pt>
                <c:pt idx="15">
                  <c:v>7.3972433392116031E-6</c:v>
                </c:pt>
                <c:pt idx="16">
                  <c:v>9.0690426664098668E-6</c:v>
                </c:pt>
                <c:pt idx="17">
                  <c:v>1.1099323722937872E-5</c:v>
                </c:pt>
                <c:pt idx="18">
                  <c:v>1.3560481945928514E-5</c:v>
                </c:pt>
                <c:pt idx="19">
                  <c:v>1.6538543693530999E-5</c:v>
                </c:pt>
                <c:pt idx="20">
                  <c:v>2.0135524118953166E-5</c:v>
                </c:pt>
                <c:pt idx="21">
                  <c:v>2.4472151112863161E-5</c:v>
                </c:pt>
                <c:pt idx="22">
                  <c:v>2.9691004194281648E-5</c:v>
                </c:pt>
                <c:pt idx="23">
                  <c:v>3.5960122329568128E-5</c:v>
                </c:pt>
                <c:pt idx="24">
                  <c:v>4.3477140034178586E-5</c:v>
                </c:pt>
                <c:pt idx="25">
                  <c:v>5.2474016702400069E-5</c:v>
                </c:pt>
                <c:pt idx="26">
                  <c:v>6.3222429935963051E-5</c:v>
                </c:pt>
                <c:pt idx="27">
                  <c:v>7.6039909608668194E-5</c:v>
                </c:pt>
                <c:pt idx="28">
                  <c:v>9.1296795373056928E-5</c:v>
                </c:pt>
                <c:pt idx="29">
                  <c:v>1.094241063938131E-4</c:v>
                </c:pt>
                <c:pt idx="30">
                  <c:v>1.3092241788051608E-4</c:v>
                </c:pt>
                <c:pt idx="31">
                  <c:v>1.5637184465411031E-4</c:v>
                </c:pt>
                <c:pt idx="32">
                  <c:v>1.8644323722084402E-4</c:v>
                </c:pt>
                <c:pt idx="33">
                  <c:v>2.219107003801513E-4</c:v>
                </c:pt>
                <c:pt idx="34">
                  <c:v>2.6366554833005129E-4</c:v>
                </c:pt>
                <c:pt idx="35">
                  <c:v>3.1273181317183972E-4</c:v>
                </c:pt>
                <c:pt idx="36">
                  <c:v>3.7028342524595049E-4</c:v>
                </c:pt>
                <c:pt idx="37">
                  <c:v>4.3766318402756302E-4</c:v>
                </c:pt>
                <c:pt idx="38">
                  <c:v>5.1640363680878346E-4</c:v>
                </c:pt>
                <c:pt idx="39">
                  <c:v>6.0824997852187783E-4</c:v>
                </c:pt>
                <c:pt idx="40">
                  <c:v>7.1518508020207709E-4</c:v>
                </c:pt>
                <c:pt idx="41">
                  <c:v>8.394567449496002E-4</c:v>
                </c:pt>
                <c:pt idx="42">
                  <c:v>9.8360727806754734E-4</c:v>
                </c:pt>
                <c:pt idx="43">
                  <c:v>1.1505054431055328E-3</c:v>
                </c:pt>
                <c:pt idx="44">
                  <c:v>1.3433808567286033E-3</c:v>
                </c:pt>
                <c:pt idx="45">
                  <c:v>1.5658608516851561E-3</c:v>
                </c:pt>
                <c:pt idx="46">
                  <c:v>1.822009810118655E-3</c:v>
                </c:pt>
                <c:pt idx="47">
                  <c:v>2.1163709375637226E-3</c:v>
                </c:pt>
                <c:pt idx="48">
                  <c:v>2.4540104099857233E-3</c:v>
                </c:pt>
                <c:pt idx="49">
                  <c:v>2.8405637846926012E-3</c:v>
                </c:pt>
                <c:pt idx="50">
                  <c:v>3.2822845188456126E-3</c:v>
                </c:pt>
                <c:pt idx="51">
                  <c:v>3.786094385162129E-3</c:v>
                </c:pt>
                <c:pt idx="52">
                  <c:v>4.3596355174025042E-3</c:v>
                </c:pt>
                <c:pt idx="53">
                  <c:v>5.0113237555880537E-3</c:v>
                </c:pt>
                <c:pt idx="54">
                  <c:v>5.750402890839822E-3</c:v>
                </c:pt>
                <c:pt idx="55">
                  <c:v>6.5869993387943498E-3</c:v>
                </c:pt>
                <c:pt idx="56">
                  <c:v>7.5321766948577926E-3</c:v>
                </c:pt>
                <c:pt idx="57">
                  <c:v>8.5979895419185503E-3</c:v>
                </c:pt>
                <c:pt idx="58">
                  <c:v>9.7975358014006121E-3</c:v>
                </c:pt>
                <c:pt idx="59">
                  <c:v>1.1145006836146004E-2</c:v>
                </c:pt>
                <c:pt idx="60">
                  <c:v>1.265573442576935E-2</c:v>
                </c:pt>
                <c:pt idx="61">
                  <c:v>1.434623365614679E-2</c:v>
                </c:pt>
                <c:pt idx="62">
                  <c:v>1.6234240686499864E-2</c:v>
                </c:pt>
                <c:pt idx="63">
                  <c:v>1.83387442763796E-2</c:v>
                </c:pt>
                <c:pt idx="64">
                  <c:v>2.0680009890910574E-2</c:v>
                </c:pt>
                <c:pt idx="65">
                  <c:v>2.3279595144071883E-2</c:v>
                </c:pt>
                <c:pt idx="66">
                  <c:v>2.6160355281413611E-2</c:v>
                </c:pt>
                <c:pt idx="67">
                  <c:v>2.9346437373058056E-2</c:v>
                </c:pt>
                <c:pt idx="68">
                  <c:v>3.2863261867806332E-2</c:v>
                </c:pt>
                <c:pt idx="69">
                  <c:v>3.6737490142417902E-2</c:v>
                </c:pt>
                <c:pt idx="70">
                  <c:v>4.0996976703588116E-2</c:v>
                </c:pt>
                <c:pt idx="71">
                  <c:v>4.5670704738838851E-2</c:v>
                </c:pt>
                <c:pt idx="72">
                  <c:v>5.0788703756302948E-2</c:v>
                </c:pt>
                <c:pt idx="73">
                  <c:v>5.6381948150578891E-2</c:v>
                </c:pt>
                <c:pt idx="74">
                  <c:v>6.2482235647947235E-2</c:v>
                </c:pt>
                <c:pt idx="75">
                  <c:v>6.9122044696617535E-2</c:v>
                </c:pt>
                <c:pt idx="76">
                  <c:v>7.6334370077489569E-2</c:v>
                </c:pt>
                <c:pt idx="77">
                  <c:v>8.415253616627183E-2</c:v>
                </c:pt>
                <c:pt idx="78">
                  <c:v>9.2609987530970661E-2</c:v>
                </c:pt>
                <c:pt idx="79">
                  <c:v>0.10174005680979115</c:v>
                </c:pt>
                <c:pt idx="80">
                  <c:v>0.11157571006780025</c:v>
                </c:pt>
                <c:pt idx="81">
                  <c:v>0.12214927016689309</c:v>
                </c:pt>
                <c:pt idx="82">
                  <c:v>0.13349211902317082</c:v>
                </c:pt>
                <c:pt idx="83">
                  <c:v>0.14563437994091064</c:v>
                </c:pt>
                <c:pt idx="84">
                  <c:v>0.15860458161570681</c:v>
                </c:pt>
                <c:pt idx="85">
                  <c:v>0.17242930578853005</c:v>
                </c:pt>
                <c:pt idx="86">
                  <c:v>0.1871328208739759</c:v>
                </c:pt>
                <c:pt idx="87">
                  <c:v>0.2027367043175288</c:v>
                </c:pt>
                <c:pt idx="88">
                  <c:v>0.2192594568294845</c:v>
                </c:pt>
                <c:pt idx="89">
                  <c:v>0.23671611195912645</c:v>
                </c:pt>
                <c:pt idx="90">
                  <c:v>0.25511784487758105</c:v>
                </c:pt>
                <c:pt idx="91">
                  <c:v>0.27447158457410081</c:v>
                </c:pt>
                <c:pt idx="92">
                  <c:v>0.29477963389705647</c:v>
                </c:pt>
                <c:pt idx="93">
                  <c:v>0.3160393021843998</c:v>
                </c:pt>
                <c:pt idx="94">
                  <c:v>0.33824255544127851</c:v>
                </c:pt>
                <c:pt idx="95">
                  <c:v>0.3613756890928071</c:v>
                </c:pt>
                <c:pt idx="96">
                  <c:v>0.38541902849750503</c:v>
                </c:pt>
                <c:pt idx="97">
                  <c:v>0.41034666243369028</c:v>
                </c:pt>
                <c:pt idx="98">
                  <c:v>0.43612621462737627</c:v>
                </c:pt>
                <c:pt idx="99">
                  <c:v>0.46271865833943243</c:v>
                </c:pt>
                <c:pt idx="100">
                  <c:v>0.49007817882470067</c:v>
                </c:pt>
                <c:pt idx="101">
                  <c:v>0.51815208808208946</c:v>
                </c:pt>
                <c:pt idx="102">
                  <c:v>0.54688079602832229</c:v>
                </c:pt>
                <c:pt idx="103">
                  <c:v>0.5761978417748026</c:v>
                </c:pt>
                <c:pt idx="104">
                  <c:v>0.60602998804127572</c:v>
                </c:pt>
                <c:pt idx="105">
                  <c:v>0.63629738122625557</c:v>
                </c:pt>
                <c:pt idx="106">
                  <c:v>0.66691377897504045</c:v>
                </c:pt>
                <c:pt idx="107">
                  <c:v>0.6977868462271577</c:v>
                </c:pt>
                <c:pt idx="108">
                  <c:v>0.72881852003293246</c:v>
                </c:pt>
                <c:pt idx="109">
                  <c:v>0.75990544258773718</c:v>
                </c:pt>
                <c:pt idx="110">
                  <c:v>0.79093946094089307</c:v>
                </c:pt>
                <c:pt idx="111">
                  <c:v>0.82180819105339675</c:v>
                </c:pt>
                <c:pt idx="112">
                  <c:v>0.8523956429765065</c:v>
                </c:pt>
                <c:pt idx="113">
                  <c:v>0.88258290291392183</c:v>
                </c:pt>
                <c:pt idx="114">
                  <c:v>0.91224886717329989</c:v>
                </c:pt>
                <c:pt idx="115">
                  <c:v>0.94127102217517966</c:v>
                </c:pt>
                <c:pt idx="116">
                  <c:v>0.9695262637940425</c:v>
                </c:pt>
                <c:pt idx="117">
                  <c:v>0.99689174870302988</c:v>
                </c:pt>
                <c:pt idx="118">
                  <c:v>1.023245769751074</c:v>
                </c:pt>
                <c:pt idx="119">
                  <c:v>1.0484686467553272</c:v>
                </c:pt>
                <c:pt idx="120">
                  <c:v>1.072443623759719</c:v>
                </c:pt>
                <c:pt idx="121">
                  <c:v>1.0950577634754797</c:v>
                </c:pt>
                <c:pt idx="122">
                  <c:v>1.1162028293270192</c:v>
                </c:pt>
                <c:pt idx="123">
                  <c:v>1.135776145550129</c:v>
                </c:pt>
                <c:pt idx="124">
                  <c:v>1.1536814258356227</c:v>
                </c:pt>
                <c:pt idx="125">
                  <c:v>1.169829561132288</c:v>
                </c:pt>
                <c:pt idx="126">
                  <c:v>1.184139357635446</c:v>
                </c:pt>
                <c:pt idx="127">
                  <c:v>1.1965382164340026</c:v>
                </c:pt>
                <c:pt idx="128">
                  <c:v>1.2069627468102655</c:v>
                </c:pt>
                <c:pt idx="129">
                  <c:v>1.2153593060036663</c:v>
                </c:pt>
                <c:pt idx="130">
                  <c:v>1.2216844589623099</c:v>
                </c:pt>
                <c:pt idx="131">
                  <c:v>1.2259053525930734</c:v>
                </c:pt>
                <c:pt idx="132">
                  <c:v>1.228</c:v>
                </c:pt>
                <c:pt idx="133">
                  <c:v>1.2279574712547239</c:v>
                </c:pt>
                <c:pt idx="134">
                  <c:v>1.2257779883971116</c:v>
                </c:pt>
                <c:pt idx="135">
                  <c:v>1.2214729235042567</c:v>
                </c:pt>
                <c:pt idx="136">
                  <c:v>1.2150646998514223</c:v>
                </c:pt>
                <c:pt idx="137">
                  <c:v>1.2065865973733241</c:v>
                </c:pt>
                <c:pt idx="138">
                  <c:v>1.1960824647729915</c:v>
                </c:pt>
                <c:pt idx="139">
                  <c:v>1.1836063417784071</c:v>
                </c:pt>
                <c:pt idx="140">
                  <c:v>1.1692219960983226</c:v>
                </c:pt>
                <c:pt idx="141">
                  <c:v>1.1530023806069143</c:v>
                </c:pt>
                <c:pt idx="142">
                  <c:v>1.1350290172517887</c:v>
                </c:pt>
                <c:pt idx="143">
                  <c:v>1.1153913149531511</c:v>
                </c:pt>
                <c:pt idx="144">
                  <c:v>1.0941858294472717</c:v>
                </c:pt>
                <c:pt idx="145">
                  <c:v>1.0715154736827099</c:v>
                </c:pt>
                <c:pt idx="146">
                  <c:v>1.0474886877724232</c:v>
                </c:pt>
                <c:pt idx="147">
                  <c:v>1.0222185778135422</c:v>
                </c:pt>
                <c:pt idx="148">
                  <c:v>0.99582203316422591</c:v>
                </c:pt>
                <c:pt idx="149">
                  <c:v>0.96841883174132337</c:v>
                </c:pt>
                <c:pt idx="150">
                  <c:v>0.94013074281154718</c:v>
                </c:pt>
                <c:pt idx="151">
                  <c:v>0.91108063664250005</c:v>
                </c:pt>
                <c:pt idx="152">
                  <c:v>0.88139160995547117</c:v>
                </c:pt>
                <c:pt idx="153">
                  <c:v>0.85118613566952339</c:v>
                </c:pt>
                <c:pt idx="154">
                  <c:v>0.82058524498867613</c:v>
                </c:pt>
                <c:pt idx="155">
                  <c:v>0.78970774913856823</c:v>
                </c:pt>
                <c:pt idx="156">
                  <c:v>0.75866950733451111</c:v>
                </c:pt>
                <c:pt idx="157">
                  <c:v>0.72758274689201252</c:v>
                </c:pt>
                <c:pt idx="158">
                  <c:v>0.69655544044184003</c:v>
                </c:pt>
                <c:pt idx="159">
                  <c:v>0.66569074433668995</c:v>
                </c:pt>
                <c:pt idx="160">
                  <c:v>0.63508650155626345</c:v>
                </c:pt>
                <c:pt idx="161">
                  <c:v>0.60483481139980333</c:v>
                </c:pt>
                <c:pt idx="162">
                  <c:v>0.57502166736084037</c:v>
                </c:pt>
                <c:pt idx="163">
                  <c:v>0.54572666381548107</c:v>
                </c:pt>
                <c:pt idx="164">
                  <c:v>0.51702277119843232</c:v>
                </c:pt>
                <c:pt idx="165">
                  <c:v>0.48897617854622122</c:v>
                </c:pt>
                <c:pt idx="166">
                  <c:v>0.4616462016486661</c:v>
                </c:pt>
                <c:pt idx="167">
                  <c:v>0.43508525425749001</c:v>
                </c:pt>
                <c:pt idx="168">
                  <c:v>0.40933887919498585</c:v>
                </c:pt>
                <c:pt idx="169">
                  <c:v>0.38444583576730523</c:v>
                </c:pt>
                <c:pt idx="170">
                  <c:v>0.3604382393263138</c:v>
                </c:pt>
                <c:pt idx="171">
                  <c:v>0.33734174845631643</c:v>
                </c:pt>
                <c:pt idx="172">
                  <c:v>0.31517579505830873</c:v>
                </c:pt>
                <c:pt idx="173">
                  <c:v>0.29395385229952703</c:v>
                </c:pt>
                <c:pt idx="174">
                  <c:v>0.273683735272236</c:v>
                </c:pt>
                <c:pt idx="175">
                  <c:v>0.25436792925328655</c:v>
                </c:pt>
                <c:pt idx="176">
                  <c:v>0.236003940316386</c:v>
                </c:pt>
                <c:pt idx="177">
                  <c:v>0.21858466329529805</c:v>
                </c:pt>
                <c:pt idx="178">
                  <c:v>0.20209876214433467</c:v>
                </c:pt>
                <c:pt idx="179">
                  <c:v>0.18653105796057323</c:v>
                </c:pt>
                <c:pt idx="180">
                  <c:v>0.171862920247357</c:v>
                </c:pt>
                <c:pt idx="181">
                  <c:v>0.1580726572268015</c:v>
                </c:pt>
                <c:pt idx="182">
                  <c:v>0.14513590134652926</c:v>
                </c:pt>
                <c:pt idx="183">
                  <c:v>0.13302598653145598</c:v>
                </c:pt>
                <c:pt idx="184">
                  <c:v>0.12171431404813608</c:v>
                </c:pt>
                <c:pt idx="185">
                  <c:v>0.1111707042423177</c:v>
                </c:pt>
                <c:pt idx="186">
                  <c:v>0.10136373184186415</c:v>
                </c:pt>
                <c:pt idx="187">
                  <c:v>9.22610428586811E-2</c:v>
                </c:pt>
                <c:pt idx="188">
                  <c:v>8.3829651512062175E-2</c:v>
                </c:pt>
                <c:pt idx="189">
                  <c:v>7.6036215998589576E-2</c:v>
                </c:pt>
                <c:pt idx="190">
                  <c:v>6.8847292248171543E-2</c:v>
                </c:pt>
                <c:pt idx="191">
                  <c:v>6.2229565144478208E-2</c:v>
                </c:pt>
                <c:pt idx="192">
                  <c:v>5.6150057023154121E-2</c:v>
                </c:pt>
                <c:pt idx="193">
                  <c:v>5.0576313513523971E-2</c:v>
                </c:pt>
                <c:pt idx="194">
                  <c:v>4.5476567050056219E-2</c:v>
                </c:pt>
                <c:pt idx="195">
                  <c:v>4.0819878626460054E-2</c:v>
                </c:pt>
                <c:pt idx="196">
                  <c:v>3.6576258538204891E-2</c:v>
                </c:pt>
                <c:pt idx="197">
                  <c:v>3.2716767031089514E-2</c:v>
                </c:pt>
                <c:pt idx="198">
                  <c:v>2.9213595927274672E-2</c:v>
                </c:pt>
                <c:pt idx="199">
                  <c:v>2.6040132392051128E-2</c:v>
                </c:pt>
              </c:numCache>
            </c:numRef>
          </c:val>
        </c:ser>
        <c:ser>
          <c:idx val="3"/>
          <c:order val="6"/>
          <c:tx>
            <c:strRef>
              <c:f>Наложение!$Y$1</c:f>
              <c:strCache>
                <c:ptCount val="1"/>
                <c:pt idx="0">
                  <c:v>Суммарная огибающая m/z  ∑</c:v>
                </c:pt>
              </c:strCache>
            </c:strRef>
          </c:tx>
          <c:spPr>
            <a:solidFill>
              <a:srgbClr val="FF0000">
                <a:alpha val="9000"/>
              </a:srgbClr>
            </a:solidFill>
            <a:ln w="38100">
              <a:solidFill>
                <a:srgbClr val="FF0000"/>
              </a:solidFill>
            </a:ln>
          </c:spPr>
          <c:val>
            <c:numRef>
              <c:f>Наложение!$Y$2:$Y$201</c:f>
              <c:numCache>
                <c:formatCode>General</c:formatCode>
                <c:ptCount val="200"/>
                <c:pt idx="0">
                  <c:v>7.2905850451011186E-3</c:v>
                </c:pt>
                <c:pt idx="1">
                  <c:v>8.6599009272855347E-3</c:v>
                </c:pt>
                <c:pt idx="2">
                  <c:v>1.0268654971746522E-2</c:v>
                </c:pt>
                <c:pt idx="3">
                  <c:v>1.2155266481737521E-2</c:v>
                </c:pt>
                <c:pt idx="4">
                  <c:v>1.4363685458802757E-2</c:v>
                </c:pt>
                <c:pt idx="5">
                  <c:v>1.6944078995003817E-2</c:v>
                </c:pt>
                <c:pt idx="6">
                  <c:v>1.995358494249324E-2</c:v>
                </c:pt>
                <c:pt idx="7">
                  <c:v>2.3457136656303886E-2</c:v>
                </c:pt>
                <c:pt idx="8">
                  <c:v>2.7528362379814646E-2</c:v>
                </c:pt>
                <c:pt idx="9">
                  <c:v>3.2250562520205264E-2</c:v>
                </c:pt>
                <c:pt idx="10">
                  <c:v>3.7717767616577906E-2</c:v>
                </c:pt>
                <c:pt idx="11">
                  <c:v>4.4035879268337068E-2</c:v>
                </c:pt>
                <c:pt idx="12">
                  <c:v>5.1323895626179367E-2</c:v>
                </c:pt>
                <c:pt idx="13">
                  <c:v>5.97152222184602E-2</c:v>
                </c:pt>
                <c:pt idx="14">
                  <c:v>6.9359067949320105E-2</c:v>
                </c:pt>
                <c:pt idx="15">
                  <c:v>8.0421925007404235E-2</c:v>
                </c:pt>
                <c:pt idx="16">
                  <c:v>9.3089130122700578E-2</c:v>
                </c:pt>
                <c:pt idx="17">
                  <c:v>0.10756650320150712</c:v>
                </c:pt>
                <c:pt idx="18">
                  <c:v>0.12408205778118049</c:v>
                </c:pt>
                <c:pt idx="19">
                  <c:v>0.14288777592464791</c:v>
                </c:pt>
                <c:pt idx="20">
                  <c:v>0.16426143827710299</c:v>
                </c:pt>
                <c:pt idx="21">
                  <c:v>0.18850849793007743</c:v>
                </c:pt>
                <c:pt idx="22">
                  <c:v>0.21596398441621792</c:v>
                </c:pt>
                <c:pt idx="23">
                  <c:v>0.24699442183504947</c:v>
                </c:pt>
                <c:pt idx="24">
                  <c:v>0.28199974263881317</c:v>
                </c:pt>
                <c:pt idx="25">
                  <c:v>0.32141517590604946</c:v>
                </c:pt>
                <c:pt idx="26">
                  <c:v>0.36571308636156158</c:v>
                </c:pt>
                <c:pt idx="27">
                  <c:v>0.41540473776030123</c:v>
                </c:pt>
                <c:pt idx="28">
                  <c:v>0.47104195136086674</c:v>
                </c:pt>
                <c:pt idx="29">
                  <c:v>0.5332186279166069</c:v>
                </c:pt>
                <c:pt idx="30">
                  <c:v>0.60257209875146556</c:v>
                </c:pt>
                <c:pt idx="31">
                  <c:v>0.6797842693233872</c:v>
                </c:pt>
                <c:pt idx="32">
                  <c:v>0.7655825165863227</c:v>
                </c:pt>
                <c:pt idx="33">
                  <c:v>0.86074029931475105</c:v>
                </c:pt>
                <c:pt idx="34">
                  <c:v>0.96607743925027356</c:v>
                </c:pt>
                <c:pt idx="35">
                  <c:v>1.0824600298920697</c:v>
                </c:pt>
                <c:pt idx="36">
                  <c:v>1.2107999287339695</c:v>
                </c:pt>
                <c:pt idx="37">
                  <c:v>1.3520537889650941</c:v>
                </c:pt>
                <c:pt idx="38">
                  <c:v>1.5072215872706454</c:v>
                </c:pt>
                <c:pt idx="39">
                  <c:v>1.6773446050509031</c:v>
                </c:pt>
                <c:pt idx="40">
                  <c:v>1.8635028227205099</c:v>
                </c:pt>
                <c:pt idx="41">
                  <c:v>2.0668116895873805</c:v>
                </c:pt>
                <c:pt idx="42">
                  <c:v>2.2884182346730317</c:v>
                </c:pt>
                <c:pt idx="43">
                  <c:v>2.5294964887956315</c:v>
                </c:pt>
                <c:pt idx="44">
                  <c:v>2.7912421936774918</c:v>
                </c:pt>
                <c:pt idx="45">
                  <c:v>3.0748667791383708</c:v>
                </c:pt>
                <c:pt idx="46">
                  <c:v>3.3815905972348039</c:v>
                </c:pt>
                <c:pt idx="47">
                  <c:v>3.7126354103225356</c:v>
                </c:pt>
                <c:pt idx="48">
                  <c:v>4.06921613765412</c:v>
                </c:pt>
                <c:pt idx="49">
                  <c:v>4.4525318755941781</c:v>
                </c:pt>
                <c:pt idx="50">
                  <c:v>4.863756216967916</c:v>
                </c:pt>
                <c:pt idx="51">
                  <c:v>5.3040269044638704</c:v>
                </c:pt>
                <c:pt idx="52">
                  <c:v>5.7744348655016315</c:v>
                </c:pt>
                <c:pt idx="53">
                  <c:v>6.276012687860371</c:v>
                </c:pt>
                <c:pt idx="54">
                  <c:v>6.8097226054669386</c:v>
                </c:pt>
                <c:pt idx="55">
                  <c:v>7.3764440770933222</c:v>
                </c:pt>
                <c:pt idx="56">
                  <c:v>7.9769610526920163</c:v>
                </c:pt>
                <c:pt idx="57">
                  <c:v>8.6119490313636362</c:v>
                </c:pt>
                <c:pt idx="58">
                  <c:v>9.2819620275749912</c:v>
                </c:pt>
                <c:pt idx="59">
                  <c:v>9.9874195725782009</c:v>
                </c:pt>
                <c:pt idx="60">
                  <c:v>10.7285938845678</c:v>
                </c:pt>
                <c:pt idx="61">
                  <c:v>11.505597351171797</c:v>
                </c:pt>
                <c:pt idx="62">
                  <c:v>12.318370474657902</c:v>
                </c:pt>
                <c:pt idx="63">
                  <c:v>13.166670432247884</c:v>
                </c:pt>
                <c:pt idx="64">
                  <c:v>14.050060409619142</c:v>
                </c:pt>
                <c:pt idx="65">
                  <c:v>14.967899867153843</c:v>
                </c:pt>
                <c:pt idx="66">
                  <c:v>15.919335894315669</c:v>
                </c:pt>
                <c:pt idx="67">
                  <c:v>16.903295807403648</c:v>
                </c:pt>
                <c:pt idx="68">
                  <c:v>17.918481140844094</c:v>
                </c:pt>
                <c:pt idx="69">
                  <c:v>18.963363170818909</c:v>
                </c:pt>
                <c:pt idx="70">
                  <c:v>20.036180103335795</c:v>
                </c:pt>
                <c:pt idx="71">
                  <c:v>21.134936046735234</c:v>
                </c:pt>
                <c:pt idx="72">
                  <c:v>22.257401870020495</c:v>
                </c:pt>
                <c:pt idx="73">
                  <c:v>23.401118035355761</c:v>
                </c:pt>
                <c:pt idx="74">
                  <c:v>24.563399474690662</c:v>
                </c:pt>
                <c:pt idx="75">
                  <c:v>25.741342554379255</c:v>
                </c:pt>
                <c:pt idx="76">
                  <c:v>26.931834158030874</c:v>
                </c:pt>
                <c:pt idx="77">
                  <c:v>28.131562885770681</c:v>
                </c:pt>
                <c:pt idx="78">
                  <c:v>29.337032349059932</c:v>
                </c:pt>
                <c:pt idx="79">
                  <c:v>30.544576515040653</c:v>
                </c:pt>
                <c:pt idx="80">
                  <c:v>31.750377024429525</c:v>
                </c:pt>
                <c:pt idx="81">
                  <c:v>32.950482385966893</c:v>
                </c:pt>
                <c:pt idx="82">
                  <c:v>34.140828925442754</c:v>
                </c:pt>
                <c:pt idx="83">
                  <c:v>35.317263338684967</c:v>
                </c:pt>
                <c:pt idx="84">
                  <c:v>36.475566679385857</c:v>
                </c:pt>
                <c:pt idx="85">
                  <c:v>37.611479591145276</c:v>
                </c:pt>
                <c:pt idx="86">
                  <c:v>38.720728569340821</c:v>
                </c:pt>
                <c:pt idx="87">
                  <c:v>39.7990530256602</c:v>
                </c:pt>
                <c:pt idx="88">
                  <c:v>40.842232913317247</c:v>
                </c:pt>
                <c:pt idx="89">
                  <c:v>41.84611665521814</c:v>
                </c:pt>
                <c:pt idx="90">
                  <c:v>42.806649112896309</c:v>
                </c:pt>
                <c:pt idx="91">
                  <c:v>43.719899328317737</c:v>
                </c:pt>
                <c:pt idx="92">
                  <c:v>44.582087765095721</c:v>
                </c:pt>
                <c:pt idx="93">
                  <c:v>45.389612781016005</c:v>
                </c:pt>
                <c:pt idx="94">
                  <c:v>46.139076068329139</c:v>
                </c:pt>
                <c:pt idx="95">
                  <c:v>46.827306803721804</c:v>
                </c:pt>
                <c:pt idx="96">
                  <c:v>47.451384265104217</c:v>
                </c:pt>
                <c:pt idx="97">
                  <c:v>48.008658686879123</c:v>
                </c:pt>
                <c:pt idx="98">
                  <c:v>48.496770141125708</c:v>
                </c:pt>
                <c:pt idx="99">
                  <c:v>48.913665255779854</c:v>
                </c:pt>
                <c:pt idx="100">
                  <c:v>49.257611603626287</c:v>
                </c:pt>
                <c:pt idx="101">
                  <c:v>49.527209619857032</c:v>
                </c:pt>
                <c:pt idx="102">
                  <c:v>49.721401935283545</c:v>
                </c:pt>
                <c:pt idx="103">
                  <c:v>49.839480040263567</c:v>
                </c:pt>
                <c:pt idx="104">
                  <c:v>49.881088223280528</c:v>
                </c:pt>
                <c:pt idx="105">
                  <c:v>49.846224759518641</c:v>
                </c:pt>
                <c:pt idx="106">
                  <c:v>49.735240354304651</c:v>
                </c:pt>
                <c:pt idx="107">
                  <c:v>49.548833876302972</c:v>
                </c:pt>
                <c:pt idx="108">
                  <c:v>49.288045444916193</c:v>
                </c:pt>
                <c:pt idx="109">
                  <c:v>48.954246963613791</c:v>
                </c:pt>
                <c:pt idx="110">
                  <c:v>48.549130218310054</c:v>
                </c:pt>
                <c:pt idx="111">
                  <c:v>48.074692684036833</c:v>
                </c:pt>
                <c:pt idx="112">
                  <c:v>47.533221204830554</c:v>
                </c:pt>
                <c:pt idx="113">
                  <c:v>46.927273733391182</c:v>
                </c:pt>
                <c:pt idx="114">
                  <c:v>46.259659333004265</c:v>
                </c:pt>
                <c:pt idx="115">
                  <c:v>45.533416657910692</c:v>
                </c:pt>
                <c:pt idx="116">
                  <c:v>44.751791142095527</c:v>
                </c:pt>
                <c:pt idx="117">
                  <c:v>43.918211132676831</c:v>
                </c:pt>
                <c:pt idx="118">
                  <c:v>43.036263208655967</c:v>
                </c:pt>
                <c:pt idx="119">
                  <c:v>42.109666930918181</c:v>
                </c:pt>
                <c:pt idx="120">
                  <c:v>41.142249265680334</c:v>
                </c:pt>
                <c:pt idx="121">
                  <c:v>40.137918919240228</c:v>
                </c:pt>
                <c:pt idx="122">
                  <c:v>39.100640818820054</c:v>
                </c:pt>
                <c:pt idx="123">
                  <c:v>38.034410961794805</c:v>
                </c:pt>
                <c:pt idx="124">
                  <c:v>36.943231843688359</c:v>
                </c:pt>
                <c:pt idx="125">
                  <c:v>35.831088665607737</c:v>
                </c:pt>
                <c:pt idx="126">
                  <c:v>34.701926502555779</c:v>
                </c:pt>
                <c:pt idx="127">
                  <c:v>33.559628596630724</c:v>
                </c:pt>
                <c:pt idx="128">
                  <c:v>32.407995926263347</c:v>
                </c:pt>
                <c:pt idx="129">
                  <c:v>31.250728174970597</c:v>
                </c:pt>
                <c:pt idx="130">
                  <c:v>30.091406211681978</c:v>
                </c:pt>
                <c:pt idx="131">
                  <c:v>28.933476169056402</c:v>
                </c:pt>
                <c:pt idx="132">
                  <c:v>27.780235185985266</c:v>
                </c:pt>
                <c:pt idx="133">
                  <c:v>26.634818864651006</c:v>
                </c:pt>
                <c:pt idx="134">
                  <c:v>25.500190468563702</c:v>
                </c:pt>
                <c:pt idx="135">
                  <c:v>24.379131869071148</c:v>
                </c:pt>
                <c:pt idx="136">
                  <c:v>23.274236233969379</c:v>
                </c:pt>
                <c:pt idx="137">
                  <c:v>22.187902430589109</c:v>
                </c:pt>
                <c:pt idx="138">
                  <c:v>21.122331100118039</c:v>
                </c:pt>
                <c:pt idx="139">
                  <c:v>20.079522349570599</c:v>
                </c:pt>
                <c:pt idx="140">
                  <c:v>19.0612749907839</c:v>
                </c:pt>
                <c:pt idx="141">
                  <c:v>18.069187244672218</c:v>
                </c:pt>
                <c:pt idx="142">
                  <c:v>17.104658822997344</c:v>
                </c:pt>
                <c:pt idx="143">
                  <c:v>16.168894287863065</c:v>
                </c:pt>
                <c:pt idx="144">
                  <c:v>15.262907582887678</c:v>
                </c:pt>
                <c:pt idx="145">
                  <c:v>14.387527628561237</c:v>
                </c:pt>
                <c:pt idx="146">
                  <c:v>13.543404867285155</c:v>
                </c:pt>
                <c:pt idx="147">
                  <c:v>12.731018641999222</c:v>
                </c:pt>
                <c:pt idx="148">
                  <c:v>11.950685294951354</c:v>
                </c:pt>
                <c:pt idx="149">
                  <c:v>11.20256687067835</c:v>
                </c:pt>
                <c:pt idx="150">
                  <c:v>10.486680309613888</c:v>
                </c:pt>
                <c:pt idx="151">
                  <c:v>9.802907024641824</c:v>
                </c:pt>
                <c:pt idx="152">
                  <c:v>9.1510027540461873</c:v>
                </c:pt>
                <c:pt idx="153">
                  <c:v>8.5306075895754745</c:v>
                </c:pt>
                <c:pt idx="154">
                  <c:v>7.941256086428278</c:v>
                </c:pt>
                <c:pt idx="155">
                  <c:v>7.3823873656291168</c:v>
                </c:pt>
                <c:pt idx="156">
                  <c:v>6.8533551263193448</c:v>
                </c:pt>
                <c:pt idx="157">
                  <c:v>6.3534374946605281</c:v>
                </c:pt>
                <c:pt idx="158">
                  <c:v>5.8818466411347918</c:v>
                </c:pt>
                <c:pt idx="159">
                  <c:v>5.4377381057970116</c:v>
                </c:pt>
                <c:pt idx="160">
                  <c:v>5.0202197802900974</c:v>
                </c:pt>
                <c:pt idx="161">
                  <c:v>4.6283605009659485</c:v>
                </c:pt>
                <c:pt idx="162">
                  <c:v>4.2611982150336072</c:v>
                </c:pt>
                <c:pt idx="163">
                  <c:v>3.9177476901977637</c:v>
                </c:pt>
                <c:pt idx="164">
                  <c:v>3.5970077434529815</c:v>
                </c:pt>
                <c:pt idx="165">
                  <c:v>3.2979679714152015</c:v>
                </c:pt>
                <c:pt idx="166">
                  <c:v>3.0196149718478709</c:v>
                </c:pt>
                <c:pt idx="167">
                  <c:v>2.7609380503840355</c:v>
                </c:pt>
                <c:pt idx="168">
                  <c:v>2.5209344118815684</c:v>
                </c:pt>
                <c:pt idx="169">
                  <c:v>2.2986138415586632</c:v>
                </c:pt>
                <c:pt idx="170">
                  <c:v>2.0930028842540382</c:v>
                </c:pt>
                <c:pt idx="171">
                  <c:v>1.9031485341308265</c:v>
                </c:pt>
                <c:pt idx="172">
                  <c:v>1.7281214512099974</c:v>
                </c:pt>
                <c:pt idx="173">
                  <c:v>1.5670187230900472</c:v>
                </c:pt>
                <c:pt idx="174">
                  <c:v>1.4189661927176815</c:v>
                </c:pt>
                <c:pt idx="175">
                  <c:v>1.2831203757505951</c:v>
                </c:pt>
                <c:pt idx="176">
                  <c:v>1.1586699913372327</c:v>
                </c:pt>
                <c:pt idx="177">
                  <c:v>1.0448371324412105</c:v>
                </c:pt>
                <c:pt idx="178">
                  <c:v>0.9408781017989104</c:v>
                </c:pt>
                <c:pt idx="179">
                  <c:v>0.84608394013002919</c:v>
                </c:pt>
                <c:pt idx="180">
                  <c:v>0.7597806736852768</c:v>
                </c:pt>
                <c:pt idx="181">
                  <c:v>0.68132930757205412</c:v>
                </c:pt>
                <c:pt idx="182">
                  <c:v>0.61012559094059071</c:v>
                </c:pt>
                <c:pt idx="183">
                  <c:v>0.54559957973361894</c:v>
                </c:pt>
                <c:pt idx="184">
                  <c:v>0.48721502150918944</c:v>
                </c:pt>
                <c:pt idx="185">
                  <c:v>0.43446858590317916</c:v>
                </c:pt>
                <c:pt idx="186">
                  <c:v>0.38688896336713174</c:v>
                </c:pt>
                <c:pt idx="187">
                  <c:v>0.34403585331556497</c:v>
                </c:pt>
                <c:pt idx="188">
                  <c:v>0.30549886154570483</c:v>
                </c:pt>
                <c:pt idx="189">
                  <c:v>0.27089632556771742</c:v>
                </c:pt>
                <c:pt idx="190">
                  <c:v>0.23987408488149764</c:v>
                </c:pt>
                <c:pt idx="191">
                  <c:v>0.21210421184971701</c:v>
                </c:pt>
                <c:pt idx="192">
                  <c:v>0.18728371750482101</c:v>
                </c:pt>
                <c:pt idx="193">
                  <c:v>0.16513324508526311</c:v>
                </c:pt>
                <c:pt idx="194">
                  <c:v>0.14539576275475954</c:v>
                </c:pt>
                <c:pt idx="195">
                  <c:v>0.12783526570960524</c:v>
                </c:pt>
                <c:pt idx="196">
                  <c:v>0.11223549650552636</c:v>
                </c:pt>
                <c:pt idx="197">
                  <c:v>9.8398691245351069E-2</c:v>
                </c:pt>
                <c:pt idx="198">
                  <c:v>8.6144358179363958E-2</c:v>
                </c:pt>
                <c:pt idx="199">
                  <c:v>7.5308094127198161E-2</c:v>
                </c:pt>
              </c:numCache>
            </c:numRef>
          </c:val>
        </c:ser>
        <c:ser>
          <c:idx val="7"/>
          <c:order val="7"/>
          <c:tx>
            <c:strRef>
              <c:f>Наложение!$AC$1</c:f>
              <c:strCache>
                <c:ptCount val="1"/>
                <c:pt idx="0">
                  <c:v>Зона 3  ppm наблюдаемое m/z (∑)</c:v>
                </c:pt>
              </c:strCache>
            </c:strRef>
          </c:tx>
          <c:spPr>
            <a:solidFill>
              <a:srgbClr val="C00000">
                <a:alpha val="25000"/>
              </a:srgbClr>
            </a:solidFill>
            <a:ln w="22225" cmpd="dbl">
              <a:noFill/>
            </a:ln>
          </c:spPr>
          <c:val>
            <c:numRef>
              <c:f>Наложение!$AA$2:$AA$201</c:f>
              <c:numCache>
                <c:formatCode>General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49.527209619857032</c:v>
                </c:pt>
                <c:pt idx="102">
                  <c:v>49.721401935283545</c:v>
                </c:pt>
                <c:pt idx="103">
                  <c:v>49.839480040263567</c:v>
                </c:pt>
                <c:pt idx="104">
                  <c:v>49.881088223280528</c:v>
                </c:pt>
                <c:pt idx="105">
                  <c:v>49.846224759518641</c:v>
                </c:pt>
                <c:pt idx="106">
                  <c:v>49.735240354304651</c:v>
                </c:pt>
                <c:pt idx="107">
                  <c:v>49.548833876302972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val>
        </c:ser>
        <c:ser>
          <c:idx val="8"/>
          <c:order val="8"/>
          <c:tx>
            <c:strRef>
              <c:f>Наложение!$AD$1</c:f>
              <c:strCache>
                <c:ptCount val="1"/>
                <c:pt idx="0">
                  <c:v>Зона 3  ppm расчётное для m/z (1)</c:v>
                </c:pt>
              </c:strCache>
            </c:strRef>
          </c:tx>
          <c:spPr>
            <a:solidFill>
              <a:schemeClr val="tx2">
                <a:lumMod val="60000"/>
                <a:lumOff val="40000"/>
                <a:alpha val="25000"/>
              </a:schemeClr>
            </a:solidFill>
            <a:ln w="22225">
              <a:noFill/>
            </a:ln>
          </c:spPr>
          <c:val>
            <c:numRef>
              <c:f>Наложение!$AB$2:$AB$201</c:f>
              <c:numCache>
                <c:formatCode>General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35.722895551594945</c:v>
                </c:pt>
                <c:pt idx="97">
                  <c:v>35.878792630598134</c:v>
                </c:pt>
                <c:pt idx="98">
                  <c:v>35.972657253959909</c:v>
                </c:pt>
                <c:pt idx="99">
                  <c:v>36.003999999999998</c:v>
                </c:pt>
                <c:pt idx="100">
                  <c:v>35.972657253959909</c:v>
                </c:pt>
                <c:pt idx="101">
                  <c:v>35.878792630598134</c:v>
                </c:pt>
                <c:pt idx="102">
                  <c:v>35.722895551594945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83392"/>
        <c:axId val="659485352"/>
      </c:areaChart>
      <c:catAx>
        <c:axId val="659483392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659485352"/>
        <c:crosses val="autoZero"/>
        <c:auto val="1"/>
        <c:lblAlgn val="ctr"/>
        <c:lblOffset val="100"/>
        <c:noMultiLvlLbl val="0"/>
      </c:catAx>
      <c:valAx>
        <c:axId val="659485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9483392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l"/>
      <c:legendEntry>
        <c:idx val="0"/>
        <c:txPr>
          <a:bodyPr/>
          <a:lstStyle/>
          <a:p>
            <a:pPr>
              <a:defRPr b="1"/>
            </a:pPr>
            <a:endParaRPr lang="ru-RU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89646</xdr:colOff>
      <xdr:row>24</xdr:row>
      <xdr:rowOff>156881</xdr:rowOff>
    </xdr:from>
    <xdr:to>
      <xdr:col>21</xdr:col>
      <xdr:colOff>289910</xdr:colOff>
      <xdr:row>49</xdr:row>
      <xdr:rowOff>19688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33617</xdr:colOff>
      <xdr:row>2</xdr:row>
      <xdr:rowOff>92970</xdr:rowOff>
    </xdr:from>
    <xdr:to>
      <xdr:col>21</xdr:col>
      <xdr:colOff>582706</xdr:colOff>
      <xdr:row>24</xdr:row>
      <xdr:rowOff>134471</xdr:rowOff>
    </xdr:to>
    <xdr:sp macro="" textlink="">
      <xdr:nvSpPr>
        <xdr:cNvPr id="2" name="Скругленный прямоугольник 1"/>
        <xdr:cNvSpPr/>
      </xdr:nvSpPr>
      <xdr:spPr>
        <a:xfrm>
          <a:off x="7821705" y="485176"/>
          <a:ext cx="8258736" cy="4389383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		</a:t>
          </a:r>
          <a:r>
            <a:rPr lang="ru-RU" sz="1100" baseline="0"/>
            <a:t> </a:t>
          </a:r>
          <a:r>
            <a:rPr lang="en-US" sz="1100"/>
            <a:t>(C)</a:t>
          </a:r>
          <a:r>
            <a:rPr lang="ru-RU" sz="1100"/>
            <a:t> </a:t>
          </a:r>
          <a:r>
            <a:rPr lang="ru-RU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2020-2022</a:t>
          </a:r>
          <a:r>
            <a:rPr lang="ru-RU" sz="1100"/>
            <a:t> </a:t>
          </a:r>
          <a:r>
            <a:rPr lang="en-US" sz="1100"/>
            <a:t> </a:t>
          </a:r>
          <a:r>
            <a:rPr lang="ru-RU" sz="1100"/>
            <a:t>Ганебных</a:t>
          </a:r>
          <a:r>
            <a:rPr lang="ru-RU" sz="1100" baseline="0"/>
            <a:t> Илья Николаевич </a:t>
          </a:r>
        </a:p>
        <a:p>
          <a:pPr algn="l"/>
          <a:r>
            <a:rPr lang="ru-RU" sz="1100" baseline="0"/>
            <a:t>		ИОС УрО РАН, г. Екатеринбург, +7 (343) 362-34-56; </a:t>
          </a:r>
          <a:r>
            <a:rPr lang="en-US" sz="1100" baseline="0"/>
            <a:t>mailto: </a:t>
          </a:r>
          <a:r>
            <a:rPr lang="en-US" sz="1100" u="sng" baseline="0">
              <a:solidFill>
                <a:sysClr val="windowText" lastClr="000000"/>
              </a:solidFill>
            </a:rPr>
            <a:t>ing@ios.uran.ru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  <a:r>
            <a:rPr lang="ru-RU" sz="1100" baseline="0"/>
            <a:t> </a:t>
          </a:r>
        </a:p>
        <a:p>
          <a:pPr algn="l"/>
          <a:r>
            <a:rPr lang="ru-RU" sz="1100" baseline="0"/>
            <a:t>	, 	</a:t>
          </a:r>
        </a:p>
        <a:p>
          <a:pPr algn="l"/>
          <a:r>
            <a:rPr lang="ru-RU" sz="1100" baseline="0"/>
            <a:t>		</a:t>
          </a:r>
          <a:r>
            <a:rPr lang="ru-RU" sz="1400" b="1" baseline="0"/>
            <a:t>МОДЕЛИРОВАНИЕ НАЛОЖЕНИЯ МАССОВЫХ ПИКОВ ИОНОВ </a:t>
          </a:r>
          <a:r>
            <a:rPr lang="ru-RU" sz="1400" baseline="0"/>
            <a:t>				(сложение кривых распределения по Гауссу)</a:t>
          </a:r>
        </a:p>
        <a:p>
          <a:pPr algn="l"/>
          <a:r>
            <a:rPr lang="ru-RU" sz="1100" baseline="0"/>
            <a:t>			форма реальных пиков в масс-спектре негауссовая!</a:t>
          </a:r>
        </a:p>
        <a:p>
          <a:pPr algn="l"/>
          <a:endParaRPr lang="ru-RU" sz="1100" baseline="0"/>
        </a:p>
        <a:p>
          <a:pPr algn="l"/>
          <a:r>
            <a:rPr lang="ru-RU" sz="1100"/>
            <a:t>ВВОД ДАННЫХ </a:t>
          </a:r>
          <a:r>
            <a:rPr lang="en-US" sz="1100"/>
            <a:t>- </a:t>
          </a:r>
          <a:r>
            <a:rPr lang="ru-RU" sz="1100"/>
            <a:t>В ЯЧЕЙКИ</a:t>
          </a:r>
          <a:r>
            <a:rPr lang="ru-RU" sz="1100" baseline="0"/>
            <a:t> С ЖЁЛТЫМ ФОНОМ.</a:t>
          </a:r>
        </a:p>
        <a:p>
          <a:pPr algn="l"/>
          <a:endParaRPr lang="en-US" sz="1100"/>
        </a:p>
        <a:p>
          <a:pPr algn="l"/>
          <a:r>
            <a:rPr lang="ru-RU" sz="1100"/>
            <a:t>Ввести, например, массу иона в </a:t>
          </a:r>
          <a:r>
            <a:rPr lang="en-US" sz="1100" b="1" i="0" baseline="0">
              <a:solidFill>
                <a:srgbClr val="FFFF00"/>
              </a:solidFill>
            </a:rPr>
            <a:t>A1</a:t>
          </a:r>
          <a:r>
            <a:rPr lang="en-US" sz="1100"/>
            <a:t>,</a:t>
          </a:r>
        </a:p>
        <a:p>
          <a:pPr algn="l"/>
          <a:r>
            <a:rPr lang="ru-RU" sz="1100"/>
            <a:t>Например, </a:t>
          </a:r>
          <a:r>
            <a:rPr lang="ru-RU" sz="1100" b="1" i="0" u="sng" baseline="0">
              <a:solidFill>
                <a:schemeClr val="accent2">
                  <a:lumMod val="40000"/>
                  <a:lumOff val="60000"/>
                </a:schemeClr>
              </a:solidFill>
            </a:rPr>
            <a:t>609,2807</a:t>
          </a:r>
          <a:r>
            <a:rPr lang="ru-RU" sz="1100" baseline="0"/>
            <a:t> для </a:t>
          </a:r>
          <a:r>
            <a:rPr lang="ru-RU" sz="1100"/>
            <a:t>протонированной</a:t>
          </a:r>
          <a:r>
            <a:rPr lang="ru-RU" sz="1100" baseline="0"/>
            <a:t> молекулы резерпина  </a:t>
          </a:r>
          <a:r>
            <a:rPr lang="en-US" sz="1100" baseline="0"/>
            <a:t>[C</a:t>
          </a:r>
          <a:r>
            <a:rPr lang="en-US" sz="1100" baseline="-25000"/>
            <a:t>33</a:t>
          </a:r>
          <a:r>
            <a:rPr lang="en-US" sz="1100" baseline="0"/>
            <a:t>H</a:t>
          </a:r>
          <a:r>
            <a:rPr lang="en-US" sz="1100" baseline="-25000"/>
            <a:t>40</a:t>
          </a:r>
          <a:r>
            <a:rPr lang="en-US" sz="1100" baseline="0"/>
            <a:t>N</a:t>
          </a:r>
          <a:r>
            <a:rPr lang="en-US" sz="1100" baseline="-25000"/>
            <a:t>2</a:t>
          </a:r>
          <a:r>
            <a:rPr lang="en-US" sz="1100" baseline="0"/>
            <a:t>O</a:t>
          </a:r>
          <a:r>
            <a:rPr lang="en-US" sz="1100" baseline="-25000"/>
            <a:t>9</a:t>
          </a:r>
          <a:r>
            <a:rPr lang="en-US" sz="1100" baseline="0"/>
            <a:t> +  H]</a:t>
          </a:r>
          <a:r>
            <a:rPr lang="en-US" sz="1100" baseline="30000"/>
            <a:t>+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Далее, ввести в </a:t>
          </a:r>
          <a:r>
            <a:rPr lang="en-US" sz="1100" b="1" baseline="0">
              <a:solidFill>
                <a:srgbClr val="FFFF00"/>
              </a:solidFill>
            </a:rPr>
            <a:t>B2</a:t>
          </a:r>
          <a:r>
            <a:rPr lang="en-US" sz="1100" b="0" baseline="0">
              <a:solidFill>
                <a:srgbClr val="FFFF00"/>
              </a:solidFill>
            </a:rPr>
            <a:t>-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B4</a:t>
          </a:r>
          <a:r>
            <a:rPr lang="ru-RU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</a:t>
          </a:r>
          <a:r>
            <a:rPr lang="ru-RU" sz="1100" baseline="0"/>
            <a:t>значения </a:t>
          </a:r>
          <a:r>
            <a:rPr lang="en-US" sz="1100" baseline="0"/>
            <a:t>m/z </a:t>
          </a:r>
          <a:r>
            <a:rPr lang="ru-RU" sz="1100" baseline="0"/>
            <a:t>мешающих пиков (максимумы).  Например, </a:t>
          </a:r>
          <a:r>
            <a:rPr lang="ru-RU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609,3</a:t>
          </a:r>
          <a:r>
            <a:rPr lang="ru-RU" sz="1100" baseline="0"/>
            <a:t> и </a:t>
          </a:r>
          <a:r>
            <a:rPr lang="ru-RU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609,26</a:t>
          </a:r>
          <a:r>
            <a:rPr lang="en-US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,  609,23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В диапазоне</a:t>
          </a:r>
          <a:r>
            <a:rPr lang="en-US" sz="1100" baseline="0"/>
            <a:t> 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A3:C4</a:t>
          </a:r>
          <a:r>
            <a:rPr lang="ru-RU" sz="1100" baseline="0"/>
            <a:t> задать их интенсивности</a:t>
          </a:r>
          <a:r>
            <a:rPr lang="en-US" sz="1100" baseline="0"/>
            <a:t> (</a:t>
          </a:r>
          <a:r>
            <a:rPr lang="en-US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3000, 1500, 1000,300</a:t>
          </a:r>
          <a:r>
            <a:rPr lang="en-US" sz="1100" baseline="0"/>
            <a:t>)</a:t>
          </a:r>
          <a:endParaRPr lang="ru-RU" sz="1100" baseline="0"/>
        </a:p>
        <a:p>
          <a:pPr algn="l"/>
          <a:endParaRPr lang="ru-RU" sz="1100" baseline="0"/>
        </a:p>
        <a:p>
          <a:pPr algn="l"/>
          <a:r>
            <a:rPr lang="ru-RU" sz="1100" baseline="0"/>
            <a:t>В</a:t>
          </a:r>
          <a:r>
            <a:rPr lang="en-US" sz="1100" baseline="0"/>
            <a:t> 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A18 </a:t>
          </a:r>
          <a:r>
            <a:rPr lang="ru-RU" sz="1100" baseline="0"/>
            <a:t>ставим </a:t>
          </a:r>
          <a:r>
            <a:rPr lang="ru-RU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10</a:t>
          </a:r>
          <a:r>
            <a:rPr lang="ru-RU" sz="1100" baseline="0"/>
            <a:t> </a:t>
          </a:r>
          <a:r>
            <a:rPr lang="en-US" sz="1100" baseline="0"/>
            <a:t>(ppm</a:t>
          </a:r>
          <a:r>
            <a:rPr lang="ru-RU" sz="1100" baseline="0"/>
            <a:t>) на весь график, который делится на </a:t>
          </a:r>
          <a:r>
            <a:rPr lang="ru-RU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200</a:t>
          </a:r>
          <a:r>
            <a:rPr lang="ru-RU" sz="1100" baseline="0"/>
            <a:t> точек </a:t>
          </a:r>
          <a:r>
            <a:rPr lang="ru-RU" sz="1100" b="1" baseline="0"/>
            <a:t>(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A25</a:t>
          </a:r>
          <a:r>
            <a:rPr lang="en-US" sz="1100" baseline="0"/>
            <a:t>).</a:t>
          </a:r>
        </a:p>
        <a:p>
          <a:pPr algn="l"/>
          <a:endParaRPr lang="en-US" sz="1100" baseline="0"/>
        </a:p>
        <a:p>
          <a:pPr algn="l"/>
          <a:r>
            <a:rPr lang="ru-RU" sz="1100" baseline="0"/>
            <a:t>Получаем неинтегральные кривые нормального распределения </a:t>
          </a:r>
          <a:r>
            <a:rPr lang="en-US" sz="1100" b="1" baseline="0"/>
            <a:t>(</a:t>
          </a:r>
          <a:r>
            <a:rPr lang="ru-RU" sz="1100" b="1" baseline="0"/>
            <a:t>при 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A3</a:t>
          </a:r>
          <a:r>
            <a:rPr lang="ru-RU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2</a:t>
          </a:r>
          <a:r>
            <a:rPr lang="en-US" sz="1100" b="1" baseline="0"/>
            <a:t>=0</a:t>
          </a:r>
          <a:r>
            <a:rPr lang="en-US" sz="1100" baseline="0"/>
            <a:t>) </a:t>
          </a:r>
          <a:r>
            <a:rPr lang="ru-RU" sz="1100" baseline="0"/>
            <a:t>для стандартного отклонениия </a:t>
          </a:r>
          <a:r>
            <a:rPr lang="en-US" sz="1100" b="1" i="0" u="sng" baseline="0">
              <a:solidFill>
                <a:schemeClr val="accent2">
                  <a:lumMod val="40000"/>
                  <a:lumOff val="60000"/>
                </a:schemeClr>
              </a:solidFill>
              <a:latin typeface="+mn-lt"/>
              <a:ea typeface="+mn-ea"/>
              <a:cs typeface="+mn-cs"/>
            </a:rPr>
            <a:t>0,01</a:t>
          </a:r>
          <a:r>
            <a:rPr lang="en-US" sz="1100" baseline="0"/>
            <a:t> (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</a:t>
          </a:r>
          <a:r>
            <a:rPr lang="ru-RU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30)</a:t>
          </a:r>
          <a:r>
            <a:rPr lang="ru-RU" sz="1100" baseline="0"/>
            <a:t> </a:t>
          </a:r>
        </a:p>
        <a:p>
          <a:pPr algn="l"/>
          <a:r>
            <a:rPr lang="ru-RU" sz="1100" baseline="0"/>
            <a:t>и результирующий вид пика вследствие их перекрывания (сумма)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Для пика 1 при этих значениях в 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</a:t>
          </a:r>
          <a:r>
            <a:rPr lang="ru-RU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50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:A51</a:t>
          </a:r>
          <a:r>
            <a:rPr lang="ru-RU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2</a:t>
          </a:r>
          <a:r>
            <a:rPr lang="ru-RU" sz="1100" baseline="0"/>
            <a:t>смотрим разрешение и регулируем 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A18</a:t>
          </a:r>
          <a:r>
            <a:rPr lang="en-US" sz="1100" baseline="0"/>
            <a:t>, 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A</a:t>
          </a:r>
          <a:r>
            <a:rPr lang="ru-RU" sz="1100" baseline="0"/>
            <a:t>, если нужно</a:t>
          </a:r>
          <a:endParaRPr lang="ru-RU" sz="1100"/>
        </a:p>
      </xdr:txBody>
    </xdr:sp>
    <xdr:clientData/>
  </xdr:twoCellAnchor>
  <xdr:twoCellAnchor>
    <xdr:from>
      <xdr:col>6</xdr:col>
      <xdr:colOff>0</xdr:colOff>
      <xdr:row>7</xdr:row>
      <xdr:rowOff>22411</xdr:rowOff>
    </xdr:from>
    <xdr:to>
      <xdr:col>9</xdr:col>
      <xdr:colOff>750794</xdr:colOff>
      <xdr:row>12</xdr:row>
      <xdr:rowOff>123265</xdr:rowOff>
    </xdr:to>
    <xdr:sp macro="" textlink="">
      <xdr:nvSpPr>
        <xdr:cNvPr id="3" name="Прямоугольник 2"/>
        <xdr:cNvSpPr/>
      </xdr:nvSpPr>
      <xdr:spPr>
        <a:xfrm>
          <a:off x="5053853" y="1378323"/>
          <a:ext cx="2566147" cy="11317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Приборное</a:t>
          </a:r>
          <a:r>
            <a:rPr lang="ru-RU" sz="1100" baseline="0"/>
            <a:t> разрешение для доступных в ИОС приборов лежит в диапазоне от 15 до 40 тысяч ед.  в зависимости от настроек для  масс-спектрометров высокого разрешения) или </a:t>
          </a:r>
          <a:r>
            <a:rPr lang="en-US" sz="1100" baseline="0"/>
            <a:t>R=2M </a:t>
          </a:r>
          <a:r>
            <a:rPr lang="ru-RU" sz="1100" baseline="0"/>
            <a:t>для квадрупольных инструментов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D202"/>
  <sheetViews>
    <sheetView tabSelected="1" zoomScale="85" zoomScaleNormal="85" workbookViewId="0"/>
  </sheetViews>
  <sheetFormatPr defaultRowHeight="15" x14ac:dyDescent="0.25"/>
  <cols>
    <col min="1" max="2" width="12" style="2" bestFit="1" customWidth="1"/>
    <col min="3" max="5" width="12" style="2" customWidth="1"/>
    <col min="6" max="6" width="16.140625" style="2" customWidth="1"/>
    <col min="7" max="9" width="9.140625" style="2"/>
    <col min="10" max="10" width="13.7109375" style="2" customWidth="1"/>
    <col min="11" max="11" width="9.140625" style="2"/>
    <col min="12" max="12" width="9.7109375" style="3" customWidth="1"/>
    <col min="13" max="13" width="11.7109375" style="3" customWidth="1"/>
    <col min="14" max="14" width="14.7109375" style="2" customWidth="1"/>
    <col min="15" max="16" width="9.140625" style="2" customWidth="1"/>
    <col min="17" max="17" width="12" style="2" customWidth="1"/>
    <col min="18" max="18" width="10.140625" style="2" customWidth="1"/>
    <col min="19" max="19" width="12" style="2" customWidth="1"/>
    <col min="20" max="24" width="9.140625" style="2" customWidth="1"/>
    <col min="25" max="25" width="22.5703125" style="1" customWidth="1"/>
    <col min="26" max="26" width="9.140625" style="2"/>
    <col min="27" max="27" width="9.140625" style="1"/>
    <col min="28" max="16384" width="9.140625" style="2"/>
  </cols>
  <sheetData>
    <row r="1" spans="1:30" x14ac:dyDescent="0.25">
      <c r="A1" s="36" t="s">
        <v>2</v>
      </c>
      <c r="B1" s="37" t="s">
        <v>3</v>
      </c>
      <c r="C1" s="38" t="s">
        <v>5</v>
      </c>
      <c r="D1" s="39" t="s">
        <v>17</v>
      </c>
      <c r="E1" s="40" t="s">
        <v>21</v>
      </c>
      <c r="F1" s="1" t="s">
        <v>28</v>
      </c>
      <c r="K1" s="1" t="s">
        <v>34</v>
      </c>
      <c r="L1" s="51" t="s">
        <v>4</v>
      </c>
      <c r="M1" s="52"/>
      <c r="N1" s="35" t="str">
        <f>CONCATENATE("Базовый m/z (1) ",A2)</f>
        <v>Базовый m/z (1) 417,352188</v>
      </c>
      <c r="O1" s="25"/>
      <c r="P1" s="25" t="s">
        <v>47</v>
      </c>
      <c r="Q1" s="25"/>
      <c r="R1" s="53" t="str">
        <f>CONCATENATE("m/z (2) ",B2)</f>
        <v>m/z (2) 417,352855</v>
      </c>
      <c r="S1" s="25"/>
      <c r="T1" s="54" t="str">
        <f>CONCATENATE("m/z (3) ",C2)</f>
        <v>m/z (3) 417,359174</v>
      </c>
      <c r="U1" s="25"/>
      <c r="V1" s="55" t="str">
        <f>CONCATENATE("m/z (4) ",D2)</f>
        <v>m/z (4) 417,363698</v>
      </c>
      <c r="W1" s="25"/>
      <c r="X1" s="56" t="str">
        <f>CONCATENATE("m/z (5) ",E2)</f>
        <v>m/z (5) 417,366161</v>
      </c>
      <c r="Y1" s="4" t="s">
        <v>54</v>
      </c>
      <c r="Z1" s="1"/>
      <c r="AA1" s="1" t="s">
        <v>39</v>
      </c>
      <c r="AB1" s="1" t="s">
        <v>40</v>
      </c>
      <c r="AC1" s="1" t="str">
        <f>+CONCATENATE("Зона ",$A$34,"  ppm наблюдаемое m/z (∑)")</f>
        <v>Зона 3  ppm наблюдаемое m/z (∑)</v>
      </c>
      <c r="AD1" s="1" t="str">
        <f>+CONCATENATE("Зона ",$A$34,"  ppm расчётное для m/z (1)")</f>
        <v>Зона 3  ppm расчётное для m/z (1)</v>
      </c>
    </row>
    <row r="2" spans="1:30" ht="15.75" x14ac:dyDescent="0.25">
      <c r="A2" s="14">
        <f>+A10</f>
        <v>417.35218800000001</v>
      </c>
      <c r="B2" s="14">
        <f>+A11</f>
        <v>417.35285499999998</v>
      </c>
      <c r="C2" s="14">
        <f>+A12</f>
        <v>417.359174</v>
      </c>
      <c r="D2" s="14">
        <f>+A13</f>
        <v>417.363698</v>
      </c>
      <c r="E2" s="14">
        <f>+A14</f>
        <v>417.36616099999998</v>
      </c>
      <c r="F2" s="34">
        <f>+F40</f>
        <v>417.35427476094003</v>
      </c>
      <c r="G2" s="5" t="str">
        <f>+IF(ISERROR(F2),"Один из пиков мимо графика","Математическое ожидание")</f>
        <v>Математическое ожидание</v>
      </c>
      <c r="K2" s="1">
        <v>1</v>
      </c>
      <c r="L2" s="50">
        <f t="shared" ref="L2:L33" si="0">+$A$22+$K2*$A$26</f>
        <v>417.31087013338799</v>
      </c>
      <c r="M2" s="2">
        <f t="shared" ref="M2:M33" si="1">_xlfn.NORM.DIST($L2,$A$2,$A$30,$A$32)</f>
        <v>7.8315185010482905E-3</v>
      </c>
      <c r="N2" s="6">
        <f t="shared" ref="N2:N33" si="2">M2*$A$41*$A$4</f>
        <v>7.0678392831167577E-3</v>
      </c>
      <c r="O2" s="2">
        <f t="shared" ref="O2:O33" si="3">+ABS(M2-A$44)</f>
        <v>19.939282501570585</v>
      </c>
      <c r="P2" s="2">
        <f t="shared" ref="P2:P33" si="4">+IF(M2-A$44&lt;0,0,A$44*$A$41)</f>
        <v>0</v>
      </c>
      <c r="Q2" s="2">
        <f t="shared" ref="Q2:Q33" si="5">_xlfn.NORM.DIST($L2,$B$2,$A$30,$A$32)</f>
        <v>5.9318836470949599E-3</v>
      </c>
      <c r="R2" s="7">
        <f t="shared" ref="R2:R33" si="6">+Q2*$B$41*$B$4</f>
        <v>9.7257114058730404E-5</v>
      </c>
      <c r="S2" s="2">
        <f t="shared" ref="S2:S33" si="7">_xlfn.NORM.DIST($L2,$C$2,$A$30,$A$32)</f>
        <v>3.4220999270722833E-4</v>
      </c>
      <c r="T2" s="8">
        <f t="shared" ref="T2:T33" si="8">+S2*$C$41*$C$4</f>
        <v>1.2449034890080223E-4</v>
      </c>
      <c r="U2" s="2">
        <f t="shared" ref="U2:U33" si="9">_xlfn.NORM.DIST($L2,$D$2,$A$30,$A$32)</f>
        <v>3.4737672360942485E-5</v>
      </c>
      <c r="V2" s="15">
        <f t="shared" ref="V2:V33" si="10">+U2*$D$41*$D$4</f>
        <v>7.1586251836139993E-7</v>
      </c>
      <c r="W2" s="2">
        <f t="shared" ref="W2:W33" si="11">_xlfn.NORM.DIST($L2,$E$2,$A$30,$A$32)</f>
        <v>9.1737170878537793E-6</v>
      </c>
      <c r="X2" s="30">
        <f t="shared" ref="X2:X33" si="12">+W2*$E$41*$E$4</f>
        <v>2.8243650646705858E-7</v>
      </c>
      <c r="Y2" s="9">
        <f>+(N2+IFERROR(R2,0)+IFERROR(T2,0)+IFERROR(V2,0)+IFERROR(X2,0))*F$4</f>
        <v>7.2905850451011186E-3</v>
      </c>
      <c r="Z2" s="1"/>
      <c r="AA2" s="1">
        <f t="shared" ref="AA2:AA33" si="13">+IF(ABS(($F$2-$L2)/F$2*1000000)&lt;=$A$34,Y2,0)</f>
        <v>0</v>
      </c>
      <c r="AB2" s="1">
        <f t="shared" ref="AB2:AB33" si="14">+IF(ABS(($A$2-$L2)/A$2*1000000)&lt;=$A$34,N2,0)</f>
        <v>0</v>
      </c>
      <c r="AC2" s="1"/>
      <c r="AD2" s="1"/>
    </row>
    <row r="3" spans="1:30" ht="15.75" x14ac:dyDescent="0.25">
      <c r="A3" s="14">
        <f>+B10</f>
        <v>36.003999999999998</v>
      </c>
      <c r="B3" s="14">
        <f>+B11</f>
        <v>0.65400000000000003</v>
      </c>
      <c r="C3" s="14">
        <f>+B12</f>
        <v>14.512</v>
      </c>
      <c r="D3" s="14">
        <f>+B13</f>
        <v>0.82199999999999995</v>
      </c>
      <c r="E3" s="14">
        <f>+B14</f>
        <v>1.228</v>
      </c>
      <c r="F3" s="31"/>
      <c r="G3" s="2" t="s">
        <v>6</v>
      </c>
      <c r="K3" s="1">
        <f>+K2+1</f>
        <v>2</v>
      </c>
      <c r="L3" s="50">
        <f t="shared" si="0"/>
        <v>417.31128748557603</v>
      </c>
      <c r="M3" s="2">
        <f t="shared" si="1"/>
        <v>9.2973232024379428E-3</v>
      </c>
      <c r="N3" s="6">
        <f t="shared" si="2"/>
        <v>8.3907081556696683E-3</v>
      </c>
      <c r="O3" s="2">
        <f t="shared" si="3"/>
        <v>19.937816696869195</v>
      </c>
      <c r="P3" s="2">
        <f t="shared" si="4"/>
        <v>0</v>
      </c>
      <c r="Q3" s="2">
        <f t="shared" si="5"/>
        <v>7.0617694812597064E-3</v>
      </c>
      <c r="R3" s="7">
        <f t="shared" si="6"/>
        <v>1.1578233167666547E-4</v>
      </c>
      <c r="S3" s="2">
        <f t="shared" si="7"/>
        <v>4.1827992790289587E-4</v>
      </c>
      <c r="T3" s="8">
        <f t="shared" si="8"/>
        <v>1.521633361752327E-4</v>
      </c>
      <c r="U3" s="2">
        <f t="shared" si="9"/>
        <v>4.3268812063809534E-5</v>
      </c>
      <c r="V3" s="15">
        <f t="shared" si="10"/>
        <v>8.9166943739532792E-7</v>
      </c>
      <c r="W3" s="2">
        <f t="shared" si="11"/>
        <v>1.1544732641287454E-5</v>
      </c>
      <c r="X3" s="30">
        <f t="shared" si="12"/>
        <v>3.5543432657397189E-7</v>
      </c>
      <c r="Y3" s="9">
        <f t="shared" ref="Y3:Y66" si="15">+(N3+IFERROR(R3,0)+IFERROR(T3,0)+IFERROR(V3,0)+IFERROR(X3,0))*F$4</f>
        <v>8.6599009272855347E-3</v>
      </c>
      <c r="Z3" s="1"/>
      <c r="AA3" s="1">
        <f t="shared" si="13"/>
        <v>0</v>
      </c>
      <c r="AB3" s="1">
        <f t="shared" si="14"/>
        <v>0</v>
      </c>
    </row>
    <row r="4" spans="1:30" x14ac:dyDescent="0.25">
      <c r="A4" s="41">
        <v>1</v>
      </c>
      <c r="B4" s="41">
        <v>1</v>
      </c>
      <c r="C4" s="41">
        <v>1</v>
      </c>
      <c r="D4" s="41">
        <v>1</v>
      </c>
      <c r="E4" s="41">
        <v>1</v>
      </c>
      <c r="F4" s="14">
        <v>1</v>
      </c>
      <c r="G4" s="2" t="s">
        <v>29</v>
      </c>
      <c r="K4" s="1">
        <f t="shared" ref="K4:K61" si="16">+K3+1</f>
        <v>3</v>
      </c>
      <c r="L4" s="50">
        <f t="shared" si="0"/>
        <v>417.31170483776401</v>
      </c>
      <c r="M4" s="2">
        <f t="shared" si="1"/>
        <v>1.1018270049897893E-2</v>
      </c>
      <c r="N4" s="6">
        <f t="shared" si="2"/>
        <v>9.9438393563436173E-3</v>
      </c>
      <c r="O4" s="2">
        <f t="shared" si="3"/>
        <v>19.936095750021735</v>
      </c>
      <c r="P4" s="2">
        <f t="shared" si="4"/>
        <v>0</v>
      </c>
      <c r="Q4" s="2">
        <f t="shared" si="5"/>
        <v>8.3922416967755261E-3</v>
      </c>
      <c r="R4" s="7">
        <f t="shared" si="6"/>
        <v>1.3759629427516725E-4</v>
      </c>
      <c r="S4" s="2">
        <f t="shared" si="7"/>
        <v>5.1036971467421173E-4</v>
      </c>
      <c r="T4" s="8">
        <f t="shared" si="8"/>
        <v>1.8566408112621273E-4</v>
      </c>
      <c r="U4" s="2">
        <f t="shared" si="9"/>
        <v>5.3801299129194873E-5</v>
      </c>
      <c r="V4" s="15">
        <f t="shared" si="10"/>
        <v>1.1087194641470644E-6</v>
      </c>
      <c r="W4" s="2">
        <f t="shared" si="11"/>
        <v>1.4503270611402502E-5</v>
      </c>
      <c r="X4" s="30">
        <f t="shared" si="12"/>
        <v>4.4652053737894543E-7</v>
      </c>
      <c r="Y4" s="9">
        <f t="shared" si="15"/>
        <v>1.0268654971746522E-2</v>
      </c>
      <c r="Z4" s="1"/>
      <c r="AA4" s="1">
        <f t="shared" si="13"/>
        <v>0</v>
      </c>
      <c r="AB4" s="1">
        <f t="shared" si="14"/>
        <v>0</v>
      </c>
    </row>
    <row r="5" spans="1:30" x14ac:dyDescent="0.25">
      <c r="A5" s="57">
        <v>609.28070000000002</v>
      </c>
      <c r="B5" s="57">
        <v>609.29999999999995</v>
      </c>
      <c r="C5" s="57">
        <v>609.26</v>
      </c>
      <c r="D5" s="57">
        <v>609.23</v>
      </c>
      <c r="E5" s="57">
        <v>609.21</v>
      </c>
      <c r="K5" s="1">
        <f t="shared" si="16"/>
        <v>4</v>
      </c>
      <c r="L5" s="50">
        <f t="shared" si="0"/>
        <v>417.31212218995199</v>
      </c>
      <c r="M5" s="2">
        <f t="shared" si="1"/>
        <v>1.3035041847109567E-2</v>
      </c>
      <c r="N5" s="6">
        <f t="shared" si="2"/>
        <v>1.176394856396493E-2</v>
      </c>
      <c r="O5" s="2">
        <f t="shared" si="3"/>
        <v>19.934078978224523</v>
      </c>
      <c r="P5" s="2">
        <f t="shared" si="4"/>
        <v>0</v>
      </c>
      <c r="Q5" s="2">
        <f t="shared" si="5"/>
        <v>9.9560246434631135E-3</v>
      </c>
      <c r="R5" s="7">
        <f t="shared" si="6"/>
        <v>1.6323553898347761E-4</v>
      </c>
      <c r="S5" s="2">
        <f t="shared" si="7"/>
        <v>6.2165051807196376E-4</v>
      </c>
      <c r="T5" s="8">
        <f t="shared" si="8"/>
        <v>2.2614620127516975E-4</v>
      </c>
      <c r="U5" s="2">
        <f t="shared" si="9"/>
        <v>6.6781179725309609E-5</v>
      </c>
      <c r="V5" s="15">
        <f t="shared" si="10"/>
        <v>1.3762045712382426E-6</v>
      </c>
      <c r="W5" s="2">
        <f t="shared" si="11"/>
        <v>1.8188276782982749E-5</v>
      </c>
      <c r="X5" s="30">
        <f t="shared" si="12"/>
        <v>5.5997294270641006E-7</v>
      </c>
      <c r="Y5" s="9">
        <f t="shared" si="15"/>
        <v>1.2155266481737521E-2</v>
      </c>
      <c r="Z5" s="1"/>
      <c r="AA5" s="1">
        <f t="shared" si="13"/>
        <v>0</v>
      </c>
      <c r="AB5" s="1">
        <f t="shared" si="14"/>
        <v>0</v>
      </c>
    </row>
    <row r="6" spans="1:30" x14ac:dyDescent="0.25">
      <c r="A6" s="57">
        <v>3000</v>
      </c>
      <c r="B6" s="57">
        <v>1500</v>
      </c>
      <c r="C6" s="57">
        <v>1000</v>
      </c>
      <c r="D6" s="57">
        <v>300</v>
      </c>
      <c r="E6" s="57">
        <v>300</v>
      </c>
      <c r="K6" s="1">
        <f t="shared" si="16"/>
        <v>5</v>
      </c>
      <c r="L6" s="50">
        <f t="shared" si="0"/>
        <v>417.31253954214003</v>
      </c>
      <c r="M6" s="2">
        <f t="shared" si="1"/>
        <v>1.5394124003470358E-2</v>
      </c>
      <c r="N6" s="6">
        <f t="shared" si="2"/>
        <v>1.3892988230358456E-2</v>
      </c>
      <c r="O6" s="2">
        <f t="shared" si="3"/>
        <v>19.931719896068163</v>
      </c>
      <c r="P6" s="2">
        <f t="shared" si="4"/>
        <v>0</v>
      </c>
      <c r="Q6" s="2">
        <f t="shared" si="5"/>
        <v>1.1790642630643545E-2</v>
      </c>
      <c r="R6" s="7">
        <f t="shared" si="6"/>
        <v>1.9331530140781115E-4</v>
      </c>
      <c r="S6" s="2">
        <f t="shared" si="7"/>
        <v>7.5587718651490689E-4</v>
      </c>
      <c r="T6" s="8">
        <f t="shared" si="8"/>
        <v>2.7497564852205409E-4</v>
      </c>
      <c r="U6" s="2">
        <f t="shared" si="9"/>
        <v>8.2748274137585843E-5</v>
      </c>
      <c r="V6" s="15">
        <f t="shared" si="10"/>
        <v>1.7052491974331159E-6</v>
      </c>
      <c r="W6" s="2">
        <f t="shared" si="11"/>
        <v>2.2769877396214431E-5</v>
      </c>
      <c r="X6" s="30">
        <f t="shared" si="12"/>
        <v>7.0102931700225478E-7</v>
      </c>
      <c r="Y6" s="9">
        <f t="shared" si="15"/>
        <v>1.4363685458802757E-2</v>
      </c>
      <c r="Z6" s="1"/>
      <c r="AA6" s="1">
        <f t="shared" si="13"/>
        <v>0</v>
      </c>
      <c r="AB6" s="1">
        <f t="shared" si="14"/>
        <v>0</v>
      </c>
    </row>
    <row r="7" spans="1:30" x14ac:dyDescent="0.25">
      <c r="A7" s="45">
        <f>+(F$2-A$2)/A$2*1000000</f>
        <v>5.0000000000408038</v>
      </c>
      <c r="B7" s="46">
        <f>+(F$2-B$2)/B$2*1000000</f>
        <v>3.4018239555413694</v>
      </c>
      <c r="C7" s="47">
        <f>+(F$2-C$2)/B$2*1000000</f>
        <v>-11.73884160913785</v>
      </c>
      <c r="D7" s="49">
        <f>+(F$2-D$2)/B$2*1000000</f>
        <v>-22.578590147586272</v>
      </c>
      <c r="E7" s="48">
        <f>+(F$2-E$2)/B$2*1000000</f>
        <v>-28.480071281523777</v>
      </c>
      <c r="F7" s="2" t="s">
        <v>33</v>
      </c>
      <c r="G7" s="10"/>
      <c r="J7" s="29"/>
      <c r="K7" s="1">
        <f t="shared" si="16"/>
        <v>6</v>
      </c>
      <c r="L7" s="50">
        <f t="shared" si="0"/>
        <v>417.31295689432801</v>
      </c>
      <c r="M7" s="2">
        <f t="shared" si="1"/>
        <v>1.8148513754012524E-2</v>
      </c>
      <c r="N7" s="6">
        <f t="shared" si="2"/>
        <v>1.6378787641710194E-2</v>
      </c>
      <c r="O7" s="2">
        <f t="shared" si="3"/>
        <v>19.928965506317621</v>
      </c>
      <c r="P7" s="2">
        <f t="shared" si="4"/>
        <v>0</v>
      </c>
      <c r="Q7" s="2">
        <f t="shared" si="5"/>
        <v>1.393902904836081E-2</v>
      </c>
      <c r="R7" s="7">
        <f t="shared" si="6"/>
        <v>2.2853950257239116E-4</v>
      </c>
      <c r="S7" s="2">
        <f t="shared" si="7"/>
        <v>9.1748655628447607E-4</v>
      </c>
      <c r="T7" s="8">
        <f t="shared" si="8"/>
        <v>3.3376647069849688E-4</v>
      </c>
      <c r="U7" s="2">
        <f t="shared" si="9"/>
        <v>1.0235459301434092E-4</v>
      </c>
      <c r="V7" s="15">
        <f t="shared" si="10"/>
        <v>2.1092897635676325E-6</v>
      </c>
      <c r="W7" s="2">
        <f t="shared" si="11"/>
        <v>2.8455967968030668E-5</v>
      </c>
      <c r="X7" s="30">
        <f t="shared" si="12"/>
        <v>8.7609025916771432E-7</v>
      </c>
      <c r="Y7" s="9">
        <f t="shared" si="15"/>
        <v>1.6944078995003817E-2</v>
      </c>
      <c r="Z7" s="1"/>
      <c r="AA7" s="1">
        <f t="shared" si="13"/>
        <v>0</v>
      </c>
      <c r="AB7" s="1">
        <f t="shared" si="14"/>
        <v>0</v>
      </c>
    </row>
    <row r="8" spans="1:30" x14ac:dyDescent="0.25">
      <c r="G8" s="11"/>
      <c r="K8" s="1">
        <f t="shared" si="16"/>
        <v>7</v>
      </c>
      <c r="L8" s="50">
        <f t="shared" si="0"/>
        <v>417.31337424651599</v>
      </c>
      <c r="M8" s="2">
        <f t="shared" si="1"/>
        <v>2.1358496737846257E-2</v>
      </c>
      <c r="N8" s="6">
        <f t="shared" si="2"/>
        <v>1.9275753770084857E-2</v>
      </c>
      <c r="O8" s="2">
        <f t="shared" si="3"/>
        <v>19.925755523333788</v>
      </c>
      <c r="P8" s="2">
        <f t="shared" si="4"/>
        <v>0</v>
      </c>
      <c r="Q8" s="2">
        <f t="shared" si="5"/>
        <v>1.6450197010294255E-2</v>
      </c>
      <c r="R8" s="7">
        <f t="shared" si="6"/>
        <v>2.6971174454884961E-4</v>
      </c>
      <c r="S8" s="2">
        <f t="shared" si="7"/>
        <v>1.1117105173211008E-3</v>
      </c>
      <c r="T8" s="8">
        <f t="shared" si="8"/>
        <v>4.0442194303892952E-4</v>
      </c>
      <c r="U8" s="2">
        <f t="shared" si="9"/>
        <v>1.2638608481347184E-4</v>
      </c>
      <c r="V8" s="15">
        <f t="shared" si="10"/>
        <v>2.604522836772899E-6</v>
      </c>
      <c r="W8" s="2">
        <f t="shared" si="11"/>
        <v>3.5500099306808269E-5</v>
      </c>
      <c r="X8" s="30">
        <f t="shared" si="12"/>
        <v>1.0929619838313887E-6</v>
      </c>
      <c r="Y8" s="9">
        <f t="shared" si="15"/>
        <v>1.995358494249324E-2</v>
      </c>
      <c r="Z8" s="1"/>
      <c r="AA8" s="1">
        <f t="shared" si="13"/>
        <v>0</v>
      </c>
      <c r="AB8" s="1">
        <f t="shared" si="14"/>
        <v>0</v>
      </c>
    </row>
    <row r="9" spans="1:30" ht="18.75" x14ac:dyDescent="0.35">
      <c r="A9" s="22" t="s">
        <v>35</v>
      </c>
      <c r="B9" s="23"/>
      <c r="C9" s="23"/>
      <c r="D9" s="23"/>
      <c r="E9" s="24"/>
      <c r="G9" s="12"/>
      <c r="K9" s="1">
        <f t="shared" si="16"/>
        <v>8</v>
      </c>
      <c r="L9" s="50">
        <f t="shared" si="0"/>
        <v>417.31379159870403</v>
      </c>
      <c r="M9" s="2">
        <f t="shared" si="1"/>
        <v>2.5092494295187208E-2</v>
      </c>
      <c r="N9" s="6">
        <f t="shared" si="2"/>
        <v>2.2645635947507254E-2</v>
      </c>
      <c r="O9" s="2">
        <f t="shared" si="3"/>
        <v>19.922021525776447</v>
      </c>
      <c r="P9" s="2">
        <f t="shared" si="4"/>
        <v>0</v>
      </c>
      <c r="Q9" s="2">
        <f t="shared" si="5"/>
        <v>1.9379975218064456E-2</v>
      </c>
      <c r="R9" s="7">
        <f t="shared" si="6"/>
        <v>3.1774737543305189E-4</v>
      </c>
      <c r="S9" s="2">
        <f t="shared" si="7"/>
        <v>1.3447057216795582E-3</v>
      </c>
      <c r="T9" s="8">
        <f t="shared" si="8"/>
        <v>4.8918175397645917E-4</v>
      </c>
      <c r="U9" s="2">
        <f t="shared" si="9"/>
        <v>1.5578825713265376E-4</v>
      </c>
      <c r="V9" s="15">
        <f t="shared" si="10"/>
        <v>3.2104331264148368E-6</v>
      </c>
      <c r="W9" s="2">
        <f t="shared" si="11"/>
        <v>4.4210894926855697E-5</v>
      </c>
      <c r="X9" s="30">
        <f t="shared" si="12"/>
        <v>1.3611462607077899E-6</v>
      </c>
      <c r="Y9" s="9">
        <f t="shared" si="15"/>
        <v>2.3457136656303886E-2</v>
      </c>
      <c r="Z9" s="1"/>
      <c r="AA9" s="1">
        <f t="shared" si="13"/>
        <v>0</v>
      </c>
      <c r="AB9" s="1">
        <f t="shared" si="14"/>
        <v>0</v>
      </c>
    </row>
    <row r="10" spans="1:30" ht="15.75" x14ac:dyDescent="0.25">
      <c r="A10" s="27">
        <v>417.35218800000001</v>
      </c>
      <c r="B10" s="27">
        <v>36.003999999999998</v>
      </c>
      <c r="C10" s="20" t="s">
        <v>18</v>
      </c>
      <c r="D10" s="17"/>
      <c r="E10" s="18"/>
      <c r="G10" s="12"/>
      <c r="K10" s="1">
        <f t="shared" si="16"/>
        <v>9</v>
      </c>
      <c r="L10" s="50">
        <f t="shared" si="0"/>
        <v>417.31420895089201</v>
      </c>
      <c r="M10" s="2">
        <f t="shared" si="1"/>
        <v>2.9427984519552614E-2</v>
      </c>
      <c r="N10" s="6">
        <f t="shared" si="2"/>
        <v>2.6558357103083508E-2</v>
      </c>
      <c r="O10" s="2">
        <f t="shared" si="3"/>
        <v>19.91768603555208</v>
      </c>
      <c r="P10" s="2">
        <f t="shared" si="4"/>
        <v>0</v>
      </c>
      <c r="Q10" s="2">
        <f t="shared" si="5"/>
        <v>2.2791812566036157E-2</v>
      </c>
      <c r="R10" s="7">
        <f t="shared" si="6"/>
        <v>3.7368668136735254E-4</v>
      </c>
      <c r="S10" s="2">
        <f t="shared" si="7"/>
        <v>1.6237019967242888E-3</v>
      </c>
      <c r="T10" s="8">
        <f t="shared" si="8"/>
        <v>5.9067599541451484E-4</v>
      </c>
      <c r="U10" s="2">
        <f t="shared" si="9"/>
        <v>1.9169629114521388E-4</v>
      </c>
      <c r="V10" s="15">
        <f t="shared" si="10"/>
        <v>3.9504140724767242E-6</v>
      </c>
      <c r="W10" s="2">
        <f t="shared" si="11"/>
        <v>5.496327187994241E-5</v>
      </c>
      <c r="X10" s="30">
        <f t="shared" si="12"/>
        <v>1.6921858767940117E-6</v>
      </c>
      <c r="Y10" s="9">
        <f t="shared" si="15"/>
        <v>2.7528362379814646E-2</v>
      </c>
      <c r="Z10" s="1"/>
      <c r="AA10" s="1">
        <f t="shared" si="13"/>
        <v>0</v>
      </c>
      <c r="AB10" s="1">
        <f t="shared" si="14"/>
        <v>0</v>
      </c>
    </row>
    <row r="11" spans="1:30" ht="15.75" x14ac:dyDescent="0.25">
      <c r="A11" s="19">
        <v>417.35285499999998</v>
      </c>
      <c r="B11" s="19">
        <v>0.65400000000000003</v>
      </c>
      <c r="C11" s="20" t="s">
        <v>22</v>
      </c>
      <c r="D11" s="17"/>
      <c r="E11" s="18"/>
      <c r="G11" s="16"/>
      <c r="K11" s="1">
        <f t="shared" si="16"/>
        <v>10</v>
      </c>
      <c r="L11" s="50">
        <f t="shared" si="0"/>
        <v>417.31462630307999</v>
      </c>
      <c r="M11" s="2">
        <f t="shared" si="1"/>
        <v>3.4452499670645245E-2</v>
      </c>
      <c r="N11" s="6">
        <f t="shared" si="2"/>
        <v>3.1092913914607903E-2</v>
      </c>
      <c r="O11" s="2">
        <f t="shared" si="3"/>
        <v>19.912661520400988</v>
      </c>
      <c r="P11" s="2">
        <f t="shared" si="4"/>
        <v>0</v>
      </c>
      <c r="Q11" s="2">
        <f t="shared" si="5"/>
        <v>2.6757654736076705E-2</v>
      </c>
      <c r="R11" s="7">
        <f t="shared" si="6"/>
        <v>4.3870925888527966E-4</v>
      </c>
      <c r="S11" s="2">
        <f t="shared" si="7"/>
        <v>1.9571717126934804E-3</v>
      </c>
      <c r="T11" s="8">
        <f t="shared" si="8"/>
        <v>7.119867758521055E-4</v>
      </c>
      <c r="U11" s="2">
        <f t="shared" si="9"/>
        <v>2.3547035341591382E-4</v>
      </c>
      <c r="V11" s="15">
        <f t="shared" si="10"/>
        <v>4.8524955398362084E-6</v>
      </c>
      <c r="W11" s="2">
        <f t="shared" si="11"/>
        <v>6.82117800250134E-5</v>
      </c>
      <c r="X11" s="30">
        <f t="shared" si="12"/>
        <v>2.1000753201417398E-6</v>
      </c>
      <c r="Y11" s="9">
        <f t="shared" si="15"/>
        <v>3.2250562520205264E-2</v>
      </c>
      <c r="Z11" s="1"/>
      <c r="AA11" s="1">
        <f t="shared" si="13"/>
        <v>0</v>
      </c>
      <c r="AB11" s="1">
        <f t="shared" si="14"/>
        <v>0</v>
      </c>
    </row>
    <row r="12" spans="1:30" ht="15.75" x14ac:dyDescent="0.25">
      <c r="A12" s="19">
        <v>417.359174</v>
      </c>
      <c r="B12" s="19">
        <v>14.512</v>
      </c>
      <c r="C12" s="20" t="s">
        <v>19</v>
      </c>
      <c r="D12" s="17"/>
      <c r="E12" s="18"/>
      <c r="K12" s="1">
        <f t="shared" si="16"/>
        <v>11</v>
      </c>
      <c r="L12" s="50">
        <f t="shared" si="0"/>
        <v>417.31504365526803</v>
      </c>
      <c r="M12" s="2">
        <f t="shared" si="1"/>
        <v>4.0264701986768327E-2</v>
      </c>
      <c r="N12" s="6">
        <f t="shared" si="2"/>
        <v>3.6338347714683604E-2</v>
      </c>
      <c r="O12" s="2">
        <f t="shared" si="3"/>
        <v>19.906849318084866</v>
      </c>
      <c r="P12" s="2">
        <f t="shared" si="4"/>
        <v>0</v>
      </c>
      <c r="Q12" s="2">
        <f t="shared" si="5"/>
        <v>3.1358895648564901E-2</v>
      </c>
      <c r="R12" s="7">
        <f t="shared" si="6"/>
        <v>5.1414961457342913E-4</v>
      </c>
      <c r="S12" s="2">
        <f t="shared" si="7"/>
        <v>2.3550225456659443E-3</v>
      </c>
      <c r="T12" s="8">
        <f t="shared" si="8"/>
        <v>8.5671834437059152E-4</v>
      </c>
      <c r="U12" s="2">
        <f t="shared" si="9"/>
        <v>2.8873690329692478E-4</v>
      </c>
      <c r="V12" s="15">
        <f t="shared" si="10"/>
        <v>5.9501950674855356E-6</v>
      </c>
      <c r="W12" s="2">
        <f t="shared" si="11"/>
        <v>8.4506423440640198E-5</v>
      </c>
      <c r="X12" s="30">
        <f t="shared" si="12"/>
        <v>2.6017478827858961E-6</v>
      </c>
      <c r="Y12" s="9">
        <f t="shared" si="15"/>
        <v>3.7717767616577906E-2</v>
      </c>
      <c r="Z12" s="1"/>
      <c r="AA12" s="1">
        <f t="shared" si="13"/>
        <v>0</v>
      </c>
      <c r="AB12" s="1">
        <f t="shared" si="14"/>
        <v>0</v>
      </c>
    </row>
    <row r="13" spans="1:30" ht="15.75" x14ac:dyDescent="0.25">
      <c r="A13" s="19">
        <v>417.363698</v>
      </c>
      <c r="B13" s="19">
        <v>0.82199999999999995</v>
      </c>
      <c r="C13" s="20" t="s">
        <v>23</v>
      </c>
      <c r="D13" s="17"/>
      <c r="E13" s="18"/>
      <c r="K13" s="1">
        <f t="shared" si="16"/>
        <v>12</v>
      </c>
      <c r="L13" s="50">
        <f t="shared" si="0"/>
        <v>417.31546100745601</v>
      </c>
      <c r="M13" s="2">
        <f t="shared" si="1"/>
        <v>4.6975539268079083E-2</v>
      </c>
      <c r="N13" s="6">
        <f t="shared" si="2"/>
        <v>4.2394787388943936E-2</v>
      </c>
      <c r="O13" s="2">
        <f t="shared" si="3"/>
        <v>19.900138480803555</v>
      </c>
      <c r="P13" s="2">
        <f t="shared" si="4"/>
        <v>0</v>
      </c>
      <c r="Q13" s="2">
        <f t="shared" si="5"/>
        <v>3.6687406163963855E-2</v>
      </c>
      <c r="R13" s="7">
        <f t="shared" si="6"/>
        <v>6.01514031306906E-4</v>
      </c>
      <c r="S13" s="2">
        <f t="shared" si="7"/>
        <v>2.8288162728624319E-3</v>
      </c>
      <c r="T13" s="8">
        <f t="shared" si="8"/>
        <v>1.0290766847541931E-3</v>
      </c>
      <c r="U13" s="2">
        <f t="shared" si="9"/>
        <v>3.5343689774017061E-4</v>
      </c>
      <c r="V13" s="15">
        <f t="shared" si="10"/>
        <v>7.2835112574380485E-6</v>
      </c>
      <c r="W13" s="2">
        <f t="shared" si="11"/>
        <v>1.0451138271291173E-4</v>
      </c>
      <c r="X13" s="30">
        <f t="shared" si="12"/>
        <v>3.2176520745945876E-6</v>
      </c>
      <c r="Y13" s="9">
        <f t="shared" si="15"/>
        <v>4.4035879268337068E-2</v>
      </c>
      <c r="Z13" s="1"/>
      <c r="AA13" s="1">
        <f t="shared" si="13"/>
        <v>0</v>
      </c>
      <c r="AB13" s="1">
        <f t="shared" si="14"/>
        <v>0</v>
      </c>
    </row>
    <row r="14" spans="1:30" ht="15.75" x14ac:dyDescent="0.25">
      <c r="A14" s="28">
        <v>417.36616099999998</v>
      </c>
      <c r="B14" s="28">
        <v>1.228</v>
      </c>
      <c r="C14" s="20" t="s">
        <v>20</v>
      </c>
      <c r="D14" s="17"/>
      <c r="E14" s="18"/>
      <c r="G14" s="66">
        <f>+INT(A52)</f>
        <v>17857</v>
      </c>
      <c r="H14" s="66"/>
      <c r="I14" s="43" t="s">
        <v>31</v>
      </c>
      <c r="K14" s="1">
        <f t="shared" si="16"/>
        <v>13</v>
      </c>
      <c r="L14" s="50">
        <f t="shared" si="0"/>
        <v>417.31587835964399</v>
      </c>
      <c r="M14" s="2">
        <f t="shared" si="1"/>
        <v>5.4709480792034151E-2</v>
      </c>
      <c r="N14" s="6">
        <f t="shared" si="2"/>
        <v>4.9374564772987739E-2</v>
      </c>
      <c r="O14" s="2">
        <f t="shared" si="3"/>
        <v>19.8924045392796</v>
      </c>
      <c r="P14" s="2">
        <f t="shared" si="4"/>
        <v>0</v>
      </c>
      <c r="Q14" s="2">
        <f t="shared" si="5"/>
        <v>4.2846641833181029E-2</v>
      </c>
      <c r="R14" s="7">
        <f t="shared" si="6"/>
        <v>7.0249873054135915E-4</v>
      </c>
      <c r="S14" s="2">
        <f t="shared" si="7"/>
        <v>3.3920164331007561E-3</v>
      </c>
      <c r="T14" s="8">
        <f t="shared" si="8"/>
        <v>1.2339596102771792E-3</v>
      </c>
      <c r="U14" s="2">
        <f t="shared" si="9"/>
        <v>4.3188190890423774E-4</v>
      </c>
      <c r="V14" s="15">
        <f t="shared" si="10"/>
        <v>8.9000802279006858E-6</v>
      </c>
      <c r="W14" s="2">
        <f t="shared" si="11"/>
        <v>1.2902711871947149E-4</v>
      </c>
      <c r="X14" s="30">
        <f t="shared" si="12"/>
        <v>3.9724321451865991E-6</v>
      </c>
      <c r="Y14" s="9">
        <f t="shared" si="15"/>
        <v>5.1323895626179367E-2</v>
      </c>
      <c r="Z14" s="1"/>
      <c r="AA14" s="1">
        <f t="shared" si="13"/>
        <v>0</v>
      </c>
      <c r="AB14" s="1">
        <f t="shared" si="14"/>
        <v>0</v>
      </c>
    </row>
    <row r="15" spans="1:30" ht="18.75" x14ac:dyDescent="0.35">
      <c r="A15" s="22" t="s">
        <v>27</v>
      </c>
      <c r="B15" s="23"/>
      <c r="C15" s="23"/>
      <c r="D15" s="23"/>
      <c r="E15" s="24"/>
      <c r="G15" s="66"/>
      <c r="H15" s="66"/>
      <c r="I15" s="43" t="s">
        <v>52</v>
      </c>
      <c r="K15" s="1">
        <f t="shared" si="16"/>
        <v>14</v>
      </c>
      <c r="L15" s="50">
        <f t="shared" si="0"/>
        <v>417.31629571183203</v>
      </c>
      <c r="M15" s="2">
        <f t="shared" si="1"/>
        <v>6.3605833134827594E-2</v>
      </c>
      <c r="N15" s="6">
        <f t="shared" si="2"/>
        <v>5.740340216338996E-2</v>
      </c>
      <c r="O15" s="2">
        <f t="shared" si="3"/>
        <v>19.883508186936808</v>
      </c>
      <c r="P15" s="2">
        <f t="shared" si="4"/>
        <v>0</v>
      </c>
      <c r="Q15" s="2">
        <f t="shared" si="5"/>
        <v>4.9952830743451658E-2</v>
      </c>
      <c r="R15" s="7">
        <f t="shared" si="6"/>
        <v>8.1900934782353451E-4</v>
      </c>
      <c r="S15" s="2">
        <f t="shared" si="7"/>
        <v>4.0602678757602848E-3</v>
      </c>
      <c r="T15" s="8">
        <f t="shared" si="8"/>
        <v>1.4770584590046085E-3</v>
      </c>
      <c r="U15" s="2">
        <f t="shared" si="9"/>
        <v>5.2681929339226023E-4</v>
      </c>
      <c r="V15" s="15">
        <f t="shared" si="10"/>
        <v>1.0856518599478337E-5</v>
      </c>
      <c r="W15" s="2">
        <f t="shared" si="11"/>
        <v>1.5901640776456864E-4</v>
      </c>
      <c r="X15" s="30">
        <f t="shared" si="12"/>
        <v>4.89572964261462E-6</v>
      </c>
      <c r="Y15" s="9">
        <f t="shared" si="15"/>
        <v>5.97152222184602E-2</v>
      </c>
      <c r="Z15" s="1"/>
      <c r="AA15" s="1">
        <f t="shared" si="13"/>
        <v>0</v>
      </c>
      <c r="AB15" s="1">
        <f t="shared" si="14"/>
        <v>0</v>
      </c>
    </row>
    <row r="16" spans="1:30" x14ac:dyDescent="0.25">
      <c r="A16" s="27">
        <v>609.28070000000002</v>
      </c>
      <c r="B16" s="27">
        <v>3000</v>
      </c>
      <c r="C16" s="26" t="s">
        <v>26</v>
      </c>
      <c r="D16" s="32"/>
      <c r="E16" s="33"/>
      <c r="K16" s="1">
        <f t="shared" si="16"/>
        <v>15</v>
      </c>
      <c r="L16" s="50">
        <f t="shared" si="0"/>
        <v>417.31671306402001</v>
      </c>
      <c r="M16" s="2">
        <f t="shared" si="1"/>
        <v>7.3820134369968579E-2</v>
      </c>
      <c r="N16" s="6">
        <f t="shared" si="2"/>
        <v>6.6621670563018209E-2</v>
      </c>
      <c r="O16" s="2">
        <f t="shared" si="3"/>
        <v>19.873293885701667</v>
      </c>
      <c r="P16" s="2">
        <f t="shared" si="4"/>
        <v>0</v>
      </c>
      <c r="Q16" s="2">
        <f t="shared" si="5"/>
        <v>5.8136241645696952E-2</v>
      </c>
      <c r="R16" s="7">
        <f t="shared" si="6"/>
        <v>9.5318172456914122E-4</v>
      </c>
      <c r="S16" s="2">
        <f t="shared" si="7"/>
        <v>4.8517114077423935E-3</v>
      </c>
      <c r="T16" s="8">
        <f t="shared" si="8"/>
        <v>1.7649725571648835E-3</v>
      </c>
      <c r="U16" s="2">
        <f t="shared" si="9"/>
        <v>6.4150768616041043E-4</v>
      </c>
      <c r="V16" s="15">
        <f t="shared" si="10"/>
        <v>1.321997924879174E-5</v>
      </c>
      <c r="W16" s="2">
        <f t="shared" si="11"/>
        <v>1.9563493527474982E-4</v>
      </c>
      <c r="X16" s="30">
        <f t="shared" si="12"/>
        <v>6.0231253190778771E-6</v>
      </c>
      <c r="Y16" s="9">
        <f t="shared" si="15"/>
        <v>6.9359067949320105E-2</v>
      </c>
      <c r="Z16" s="1"/>
      <c r="AA16" s="1">
        <f t="shared" si="13"/>
        <v>0</v>
      </c>
      <c r="AB16" s="1">
        <f t="shared" si="14"/>
        <v>0</v>
      </c>
    </row>
    <row r="17" spans="1:28" ht="15" customHeight="1" x14ac:dyDescent="0.25">
      <c r="G17" s="66">
        <f>+A2</f>
        <v>417.35218800000001</v>
      </c>
      <c r="H17" s="66"/>
      <c r="I17" s="43" t="s">
        <v>32</v>
      </c>
      <c r="K17" s="1">
        <f t="shared" si="16"/>
        <v>16</v>
      </c>
      <c r="L17" s="50">
        <f t="shared" si="0"/>
        <v>417.31713041620799</v>
      </c>
      <c r="M17" s="2">
        <f t="shared" si="1"/>
        <v>8.5525623841103723E-2</v>
      </c>
      <c r="N17" s="6">
        <f t="shared" si="2"/>
        <v>7.7185716131080703E-2</v>
      </c>
      <c r="O17" s="2">
        <f t="shared" si="3"/>
        <v>19.86158839623053</v>
      </c>
      <c r="P17" s="2">
        <f t="shared" si="4"/>
        <v>0</v>
      </c>
      <c r="Q17" s="2">
        <f t="shared" si="5"/>
        <v>6.7542531531330316E-2</v>
      </c>
      <c r="R17" s="7">
        <f t="shared" si="6"/>
        <v>1.1074040024664071E-3</v>
      </c>
      <c r="S17" s="2">
        <f t="shared" si="7"/>
        <v>5.7873369219788784E-3</v>
      </c>
      <c r="T17" s="8">
        <f t="shared" si="8"/>
        <v>2.105337681474511E-3</v>
      </c>
      <c r="U17" s="2">
        <f t="shared" si="9"/>
        <v>7.798042367187679E-4</v>
      </c>
      <c r="V17" s="15">
        <f t="shared" si="10"/>
        <v>1.6069949043391828E-5</v>
      </c>
      <c r="W17" s="2">
        <f t="shared" si="11"/>
        <v>2.40267161185315E-4</v>
      </c>
      <c r="X17" s="30">
        <f t="shared" si="12"/>
        <v>7.3972433392116031E-6</v>
      </c>
      <c r="Y17" s="9">
        <f t="shared" si="15"/>
        <v>8.0421925007404235E-2</v>
      </c>
      <c r="Z17" s="1"/>
      <c r="AA17" s="1">
        <f t="shared" si="13"/>
        <v>0</v>
      </c>
      <c r="AB17" s="1">
        <f t="shared" si="14"/>
        <v>0</v>
      </c>
    </row>
    <row r="18" spans="1:28" ht="15" customHeight="1" x14ac:dyDescent="0.25">
      <c r="A18" s="14">
        <v>100</v>
      </c>
      <c r="B18" s="1" t="s">
        <v>0</v>
      </c>
      <c r="C18" s="2" t="s">
        <v>25</v>
      </c>
      <c r="G18" s="66"/>
      <c r="H18" s="66"/>
      <c r="I18" s="43" t="s">
        <v>51</v>
      </c>
      <c r="K18" s="1">
        <f t="shared" si="16"/>
        <v>17</v>
      </c>
      <c r="L18" s="50">
        <f t="shared" si="0"/>
        <v>417.31754776839603</v>
      </c>
      <c r="M18" s="2">
        <f t="shared" si="1"/>
        <v>9.8914783217744232E-2</v>
      </c>
      <c r="N18" s="6">
        <f t="shared" si="2"/>
        <v>8.9269250965029426E-2</v>
      </c>
      <c r="O18" s="2">
        <f t="shared" si="3"/>
        <v>19.84819923685389</v>
      </c>
      <c r="P18" s="2">
        <f t="shared" si="4"/>
        <v>0</v>
      </c>
      <c r="Q18" s="2">
        <f t="shared" si="5"/>
        <v>7.8334170612581563E-2</v>
      </c>
      <c r="R18" s="7">
        <f t="shared" si="6"/>
        <v>1.2843399869609633E-3</v>
      </c>
      <c r="S18" s="2">
        <f t="shared" si="7"/>
        <v>6.89137854442105E-3</v>
      </c>
      <c r="T18" s="8">
        <f t="shared" si="8"/>
        <v>2.5069698070928305E-3</v>
      </c>
      <c r="U18" s="2">
        <f t="shared" si="9"/>
        <v>9.4626515951366005E-4</v>
      </c>
      <c r="V18" s="15">
        <f t="shared" si="10"/>
        <v>1.9500320950943583E-5</v>
      </c>
      <c r="W18" s="2">
        <f t="shared" si="11"/>
        <v>2.9456826498816183E-4</v>
      </c>
      <c r="X18" s="30">
        <f t="shared" si="12"/>
        <v>9.0690426664098668E-6</v>
      </c>
      <c r="Y18" s="9">
        <f t="shared" si="15"/>
        <v>9.3089130122700578E-2</v>
      </c>
      <c r="Z18" s="1"/>
      <c r="AA18" s="1">
        <f t="shared" si="13"/>
        <v>0</v>
      </c>
      <c r="AB18" s="1">
        <f t="shared" si="14"/>
        <v>0</v>
      </c>
    </row>
    <row r="19" spans="1:28" x14ac:dyDescent="0.25">
      <c r="A19" s="1">
        <f>+A18*2</f>
        <v>200</v>
      </c>
      <c r="B19" s="1" t="s">
        <v>0</v>
      </c>
      <c r="C19" s="2" t="s">
        <v>50</v>
      </c>
      <c r="K19" s="1">
        <f t="shared" si="16"/>
        <v>18</v>
      </c>
      <c r="L19" s="50">
        <f t="shared" si="0"/>
        <v>417.31796512058401</v>
      </c>
      <c r="M19" s="2">
        <f t="shared" si="1"/>
        <v>0.11420094294542009</v>
      </c>
      <c r="N19" s="6">
        <f t="shared" si="2"/>
        <v>0.10306480290004726</v>
      </c>
      <c r="O19" s="2">
        <f t="shared" si="3"/>
        <v>19.832913077126214</v>
      </c>
      <c r="P19" s="2">
        <f t="shared" si="4"/>
        <v>0</v>
      </c>
      <c r="Q19" s="2">
        <f t="shared" si="5"/>
        <v>9.0691941331021014E-2</v>
      </c>
      <c r="R19" s="7">
        <f t="shared" si="6"/>
        <v>1.4869537244815072E-3</v>
      </c>
      <c r="S19" s="2">
        <f t="shared" si="7"/>
        <v>8.1917554713060777E-3</v>
      </c>
      <c r="T19" s="8">
        <f t="shared" si="8"/>
        <v>2.9800254769457193E-3</v>
      </c>
      <c r="U19" s="2">
        <f t="shared" si="9"/>
        <v>1.1462613350793167E-3</v>
      </c>
      <c r="V19" s="15">
        <f t="shared" si="10"/>
        <v>2.3621776309710034E-5</v>
      </c>
      <c r="W19" s="2">
        <f t="shared" si="11"/>
        <v>3.6051308300901884E-4</v>
      </c>
      <c r="X19" s="30">
        <f t="shared" si="12"/>
        <v>1.1099323722937872E-5</v>
      </c>
      <c r="Y19" s="9">
        <f t="shared" si="15"/>
        <v>0.10756650320150712</v>
      </c>
      <c r="Z19" s="1"/>
      <c r="AA19" s="1">
        <f t="shared" si="13"/>
        <v>0</v>
      </c>
      <c r="AB19" s="1">
        <f t="shared" si="14"/>
        <v>0</v>
      </c>
    </row>
    <row r="20" spans="1:28" x14ac:dyDescent="0.25">
      <c r="G20" s="67">
        <f>+F2</f>
        <v>417.35427476094003</v>
      </c>
      <c r="H20" s="67"/>
      <c r="I20" s="42" t="s">
        <v>53</v>
      </c>
      <c r="K20" s="1">
        <f t="shared" si="16"/>
        <v>19</v>
      </c>
      <c r="L20" s="50">
        <f t="shared" si="0"/>
        <v>417.31838247277199</v>
      </c>
      <c r="M20" s="2">
        <f t="shared" si="1"/>
        <v>0.1316199464193023</v>
      </c>
      <c r="N20" s="6">
        <f t="shared" si="2"/>
        <v>0.11878521740318256</v>
      </c>
      <c r="O20" s="2">
        <f t="shared" si="3"/>
        <v>19.815494073652332</v>
      </c>
      <c r="P20" s="2">
        <f t="shared" si="4"/>
        <v>0</v>
      </c>
      <c r="Q20" s="2">
        <f t="shared" si="5"/>
        <v>0.10481650650917806</v>
      </c>
      <c r="R20" s="7">
        <f t="shared" si="6"/>
        <v>1.718535213311745E-3</v>
      </c>
      <c r="S20" s="2">
        <f t="shared" si="7"/>
        <v>9.7205622728319483E-3</v>
      </c>
      <c r="T20" s="8">
        <f t="shared" si="8"/>
        <v>3.5361801661125594E-3</v>
      </c>
      <c r="U20" s="2">
        <f t="shared" si="9"/>
        <v>1.3861108722846675E-3</v>
      </c>
      <c r="V20" s="15">
        <f t="shared" si="10"/>
        <v>2.8564516627702379E-5</v>
      </c>
      <c r="W20" s="2">
        <f t="shared" si="11"/>
        <v>4.4045306501978778E-4</v>
      </c>
      <c r="X20" s="30">
        <f t="shared" si="12"/>
        <v>1.3560481945928514E-5</v>
      </c>
      <c r="Y20" s="9">
        <f t="shared" si="15"/>
        <v>0.12408205778118049</v>
      </c>
      <c r="Z20" s="1"/>
      <c r="AA20" s="1">
        <f t="shared" si="13"/>
        <v>0</v>
      </c>
      <c r="AB20" s="1">
        <f t="shared" si="14"/>
        <v>0</v>
      </c>
    </row>
    <row r="21" spans="1:28" x14ac:dyDescent="0.25">
      <c r="A21" s="2">
        <f>+A2/1000000*A18</f>
        <v>4.1735218800000001E-2</v>
      </c>
      <c r="B21" s="21" t="s">
        <v>7</v>
      </c>
      <c r="C21" s="2" t="s">
        <v>41</v>
      </c>
      <c r="G21" s="67"/>
      <c r="H21" s="67"/>
      <c r="I21" s="42" t="s">
        <v>30</v>
      </c>
      <c r="K21" s="1">
        <f t="shared" si="16"/>
        <v>20</v>
      </c>
      <c r="L21" s="50">
        <f t="shared" si="0"/>
        <v>417.31879982496002</v>
      </c>
      <c r="M21" s="2">
        <f t="shared" si="1"/>
        <v>0.15143186219045598</v>
      </c>
      <c r="N21" s="6">
        <f t="shared" si="2"/>
        <v>0.13666520281628183</v>
      </c>
      <c r="O21" s="2">
        <f t="shared" si="3"/>
        <v>19.795682157881178</v>
      </c>
      <c r="P21" s="2">
        <f t="shared" si="4"/>
        <v>0</v>
      </c>
      <c r="Q21" s="2">
        <f t="shared" si="5"/>
        <v>0.12093004002291288</v>
      </c>
      <c r="R21" s="7">
        <f t="shared" si="6"/>
        <v>1.9827271395309941E-3</v>
      </c>
      <c r="S21" s="2">
        <f t="shared" si="7"/>
        <v>1.1514612500303101E-2</v>
      </c>
      <c r="T21" s="8">
        <f t="shared" si="8"/>
        <v>4.188826037136331E-3</v>
      </c>
      <c r="U21" s="2">
        <f t="shared" si="9"/>
        <v>1.6732307228749565E-3</v>
      </c>
      <c r="V21" s="15">
        <f t="shared" si="10"/>
        <v>3.4481388005250729E-5</v>
      </c>
      <c r="W21" s="2">
        <f t="shared" si="11"/>
        <v>5.3718240176312763E-4</v>
      </c>
      <c r="X21" s="30">
        <f t="shared" si="12"/>
        <v>1.6538543693530999E-5</v>
      </c>
      <c r="Y21" s="9">
        <f t="shared" si="15"/>
        <v>0.14288777592464791</v>
      </c>
      <c r="Z21" s="1"/>
      <c r="AA21" s="1">
        <f t="shared" si="13"/>
        <v>0</v>
      </c>
      <c r="AB21" s="1">
        <f t="shared" si="14"/>
        <v>0</v>
      </c>
    </row>
    <row r="22" spans="1:28" x14ac:dyDescent="0.25">
      <c r="A22" s="2">
        <f>+A2-A21</f>
        <v>417.31045278120001</v>
      </c>
      <c r="C22" s="2" t="s">
        <v>8</v>
      </c>
      <c r="K22" s="1">
        <f t="shared" si="16"/>
        <v>21</v>
      </c>
      <c r="L22" s="50">
        <f t="shared" si="0"/>
        <v>417.319217177148</v>
      </c>
      <c r="M22" s="2">
        <f t="shared" si="1"/>
        <v>0.17392273242646508</v>
      </c>
      <c r="N22" s="6">
        <f t="shared" si="2"/>
        <v>0.15696290831800142</v>
      </c>
      <c r="O22" s="2">
        <f t="shared" si="3"/>
        <v>19.773191287645169</v>
      </c>
      <c r="P22" s="2">
        <f t="shared" si="4"/>
        <v>0</v>
      </c>
      <c r="Q22" s="2">
        <f t="shared" si="5"/>
        <v>0.13927791154024313</v>
      </c>
      <c r="R22" s="7">
        <f t="shared" si="6"/>
        <v>2.2835524994096945E-3</v>
      </c>
      <c r="S22" s="2">
        <f t="shared" si="7"/>
        <v>1.3616039456604764E-2</v>
      </c>
      <c r="T22" s="8">
        <f t="shared" si="8"/>
        <v>4.9532904904094951E-3</v>
      </c>
      <c r="U22" s="2">
        <f t="shared" si="9"/>
        <v>2.0163096281600101E-3</v>
      </c>
      <c r="V22" s="15">
        <f t="shared" si="10"/>
        <v>4.1551445163431815E-5</v>
      </c>
      <c r="W22" s="2">
        <f t="shared" si="11"/>
        <v>6.5401461019868809E-4</v>
      </c>
      <c r="X22" s="30">
        <f t="shared" si="12"/>
        <v>2.0135524118953166E-5</v>
      </c>
      <c r="Y22" s="9">
        <f t="shared" si="15"/>
        <v>0.16426143827710299</v>
      </c>
      <c r="Z22" s="1"/>
      <c r="AA22" s="1">
        <f t="shared" si="13"/>
        <v>0</v>
      </c>
      <c r="AB22" s="1">
        <f t="shared" si="14"/>
        <v>0</v>
      </c>
    </row>
    <row r="23" spans="1:28" x14ac:dyDescent="0.25">
      <c r="A23" s="2">
        <f>+A2+A21</f>
        <v>417.39392321880001</v>
      </c>
      <c r="C23" s="2" t="s">
        <v>9</v>
      </c>
      <c r="G23" s="68">
        <f>+A7</f>
        <v>5.0000000000408038</v>
      </c>
      <c r="H23" s="69"/>
      <c r="I23" s="58" t="s">
        <v>36</v>
      </c>
      <c r="K23" s="1">
        <f t="shared" si="16"/>
        <v>22</v>
      </c>
      <c r="L23" s="50">
        <f t="shared" si="0"/>
        <v>417.31963452933599</v>
      </c>
      <c r="M23" s="2">
        <f t="shared" si="1"/>
        <v>0.19940634358708403</v>
      </c>
      <c r="N23" s="6">
        <f t="shared" si="2"/>
        <v>0.17996152193457984</v>
      </c>
      <c r="O23" s="2">
        <f t="shared" si="3"/>
        <v>19.747707676484549</v>
      </c>
      <c r="P23" s="2">
        <f t="shared" si="4"/>
        <v>0</v>
      </c>
      <c r="Q23" s="2">
        <f t="shared" si="5"/>
        <v>0.1601304148566329</v>
      </c>
      <c r="R23" s="7">
        <f t="shared" si="6"/>
        <v>2.6254429365974467E-3</v>
      </c>
      <c r="S23" s="2">
        <f t="shared" si="7"/>
        <v>1.6072957956749186E-2</v>
      </c>
      <c r="T23" s="8">
        <f t="shared" si="8"/>
        <v>5.8470769017417035E-3</v>
      </c>
      <c r="U23" s="2">
        <f t="shared" si="9"/>
        <v>2.4255048710645831E-3</v>
      </c>
      <c r="V23" s="15">
        <f t="shared" si="10"/>
        <v>4.9984006045562977E-5</v>
      </c>
      <c r="W23" s="2">
        <f t="shared" si="11"/>
        <v>7.9487100888212133E-4</v>
      </c>
      <c r="X23" s="30">
        <f t="shared" si="12"/>
        <v>2.4472151112863161E-5</v>
      </c>
      <c r="Y23" s="9">
        <f t="shared" si="15"/>
        <v>0.18850849793007743</v>
      </c>
      <c r="Z23" s="1"/>
      <c r="AA23" s="1">
        <f t="shared" si="13"/>
        <v>0</v>
      </c>
      <c r="AB23" s="1">
        <f t="shared" si="14"/>
        <v>0</v>
      </c>
    </row>
    <row r="24" spans="1:28" x14ac:dyDescent="0.25">
      <c r="G24" s="69"/>
      <c r="H24" s="69"/>
      <c r="I24" s="59" t="s">
        <v>45</v>
      </c>
      <c r="K24" s="1">
        <f t="shared" si="16"/>
        <v>23</v>
      </c>
      <c r="L24" s="50">
        <f t="shared" si="0"/>
        <v>417.32005188152402</v>
      </c>
      <c r="M24" s="2">
        <f t="shared" si="1"/>
        <v>0.22822600277727029</v>
      </c>
      <c r="N24" s="6">
        <f t="shared" si="2"/>
        <v>0.2059708736743695</v>
      </c>
      <c r="O24" s="2">
        <f t="shared" si="3"/>
        <v>19.718888017294365</v>
      </c>
      <c r="P24" s="2">
        <f t="shared" si="4"/>
        <v>0</v>
      </c>
      <c r="Q24" s="2">
        <f t="shared" si="5"/>
        <v>0.18378452710031795</v>
      </c>
      <c r="R24" s="7">
        <f t="shared" si="6"/>
        <v>3.0132675854454959E-3</v>
      </c>
      <c r="S24" s="2">
        <f t="shared" si="7"/>
        <v>1.8940190798114046E-2</v>
      </c>
      <c r="T24" s="8">
        <f t="shared" si="8"/>
        <v>6.890128900245809E-3</v>
      </c>
      <c r="U24" s="2">
        <f t="shared" si="9"/>
        <v>2.9126655010455549E-3</v>
      </c>
      <c r="V24" s="15">
        <f t="shared" si="10"/>
        <v>6.0023251962822898E-5</v>
      </c>
      <c r="W24" s="2">
        <f t="shared" si="11"/>
        <v>9.643826711345755E-4</v>
      </c>
      <c r="X24" s="30">
        <f t="shared" si="12"/>
        <v>2.9691004194281648E-5</v>
      </c>
      <c r="Y24" s="9">
        <f t="shared" si="15"/>
        <v>0.21596398441621792</v>
      </c>
      <c r="Z24" s="1"/>
      <c r="AA24" s="1">
        <f t="shared" si="13"/>
        <v>0</v>
      </c>
      <c r="AB24" s="1">
        <f t="shared" si="14"/>
        <v>0</v>
      </c>
    </row>
    <row r="25" spans="1:28" x14ac:dyDescent="0.25">
      <c r="A25" s="14">
        <v>200</v>
      </c>
      <c r="B25" s="2" t="str">
        <f>+CONCATENATE("   ЧИСЛО ШАГОВ В РАСЧЁТЕ; (на графике max. = ",MAX(K:K)," точек)")</f>
        <v xml:space="preserve">   ЧИСЛО ШАГОВ В РАСЧЁТЕ; (на графике max. = 200 точек)</v>
      </c>
      <c r="K25" s="1">
        <f t="shared" si="16"/>
        <v>24</v>
      </c>
      <c r="L25" s="50">
        <f t="shared" si="0"/>
        <v>417.320469233712</v>
      </c>
      <c r="M25" s="2">
        <f t="shared" si="1"/>
        <v>0.26075630076561285</v>
      </c>
      <c r="N25" s="6">
        <f t="shared" si="2"/>
        <v>0.23532902662806882</v>
      </c>
      <c r="O25" s="2">
        <f t="shared" si="3"/>
        <v>19.68635771930602</v>
      </c>
      <c r="P25" s="2">
        <f t="shared" si="4"/>
        <v>0</v>
      </c>
      <c r="Q25" s="2">
        <f t="shared" si="5"/>
        <v>0.21056568379280352</v>
      </c>
      <c r="R25" s="7">
        <f t="shared" si="6"/>
        <v>3.452362174285145E-3</v>
      </c>
      <c r="S25" s="2">
        <f t="shared" si="7"/>
        <v>2.2280063490648237E-2</v>
      </c>
      <c r="T25" s="8">
        <f t="shared" si="8"/>
        <v>8.1051194780737273E-3</v>
      </c>
      <c r="U25" s="2">
        <f t="shared" si="9"/>
        <v>3.4915848952862291E-3</v>
      </c>
      <c r="V25" s="15">
        <f t="shared" si="10"/>
        <v>7.1953432292215039E-5</v>
      </c>
      <c r="W25" s="2">
        <f t="shared" si="11"/>
        <v>1.1680076092944705E-3</v>
      </c>
      <c r="X25" s="30">
        <f t="shared" si="12"/>
        <v>3.5960122329568128E-5</v>
      </c>
      <c r="Y25" s="9">
        <f t="shared" si="15"/>
        <v>0.24699442183504947</v>
      </c>
      <c r="Z25" s="1"/>
      <c r="AA25" s="1">
        <f t="shared" si="13"/>
        <v>0</v>
      </c>
      <c r="AB25" s="1">
        <f t="shared" si="14"/>
        <v>0</v>
      </c>
    </row>
    <row r="26" spans="1:28" x14ac:dyDescent="0.25">
      <c r="A26" s="2">
        <f>+(A23-A22)/A25</f>
        <v>4.173521879999953E-4</v>
      </c>
      <c r="B26" s="2" t="s">
        <v>49</v>
      </c>
      <c r="K26" s="1">
        <f t="shared" si="16"/>
        <v>25</v>
      </c>
      <c r="L26" s="50">
        <f t="shared" si="0"/>
        <v>417.32088658589998</v>
      </c>
      <c r="M26" s="2">
        <f t="shared" si="1"/>
        <v>0.29740484005555667</v>
      </c>
      <c r="N26" s="6">
        <f t="shared" si="2"/>
        <v>0.26840383652957656</v>
      </c>
      <c r="O26" s="2">
        <f t="shared" si="3"/>
        <v>19.649709180016078</v>
      </c>
      <c r="P26" s="2">
        <f t="shared" si="4"/>
        <v>0</v>
      </c>
      <c r="Q26" s="2">
        <f t="shared" si="5"/>
        <v>0.24082955230474626</v>
      </c>
      <c r="R26" s="7">
        <f t="shared" si="6"/>
        <v>3.9485581023974408E-3</v>
      </c>
      <c r="S26" s="2">
        <f t="shared" si="7"/>
        <v>2.6163270540522213E-2</v>
      </c>
      <c r="T26" s="8">
        <f t="shared" si="8"/>
        <v>9.5177661301148013E-3</v>
      </c>
      <c r="U26" s="2">
        <f t="shared" si="9"/>
        <v>4.1782857115041112E-3</v>
      </c>
      <c r="V26" s="15">
        <f t="shared" si="10"/>
        <v>8.6104736690240184E-5</v>
      </c>
      <c r="W26" s="2">
        <f t="shared" si="11"/>
        <v>1.412165117929167E-3</v>
      </c>
      <c r="X26" s="30">
        <f t="shared" si="12"/>
        <v>4.3477140034178586E-5</v>
      </c>
      <c r="Y26" s="9">
        <f t="shared" si="15"/>
        <v>0.28199974263881317</v>
      </c>
      <c r="Z26" s="1"/>
      <c r="AA26" s="1">
        <f t="shared" si="13"/>
        <v>0</v>
      </c>
      <c r="AB26" s="1">
        <f t="shared" si="14"/>
        <v>0</v>
      </c>
    </row>
    <row r="27" spans="1:28" x14ac:dyDescent="0.25">
      <c r="A27" s="60">
        <f>+(A26)/A2*1000000</f>
        <v>0.99999999999998879</v>
      </c>
      <c r="B27" s="1" t="s">
        <v>37</v>
      </c>
      <c r="C27" s="2" t="s">
        <v>38</v>
      </c>
      <c r="K27" s="1">
        <f t="shared" si="16"/>
        <v>26</v>
      </c>
      <c r="L27" s="50">
        <f t="shared" si="0"/>
        <v>417.32130393808802</v>
      </c>
      <c r="M27" s="2">
        <f t="shared" si="1"/>
        <v>0.33861390359022453</v>
      </c>
      <c r="N27" s="6">
        <f t="shared" si="2"/>
        <v>0.30559445773947258</v>
      </c>
      <c r="O27" s="2">
        <f t="shared" si="3"/>
        <v>19.608500116481409</v>
      </c>
      <c r="P27" s="2">
        <f t="shared" si="4"/>
        <v>0</v>
      </c>
      <c r="Q27" s="2">
        <f t="shared" si="5"/>
        <v>0.27496378357568663</v>
      </c>
      <c r="R27" s="7">
        <f t="shared" si="6"/>
        <v>4.5082111606044644E-3</v>
      </c>
      <c r="S27" s="2">
        <f t="shared" si="7"/>
        <v>3.0669816212282531E-2</v>
      </c>
      <c r="T27" s="8">
        <f t="shared" si="8"/>
        <v>1.1157173087745095E-2</v>
      </c>
      <c r="U27" s="2">
        <f t="shared" si="9"/>
        <v>4.9913404691593402E-3</v>
      </c>
      <c r="V27" s="15">
        <f t="shared" si="10"/>
        <v>1.0285990152492281E-4</v>
      </c>
      <c r="W27" s="2">
        <f t="shared" si="11"/>
        <v>1.7043893854680472E-3</v>
      </c>
      <c r="X27" s="30">
        <f t="shared" si="12"/>
        <v>5.2474016702400069E-5</v>
      </c>
      <c r="Y27" s="9">
        <f t="shared" si="15"/>
        <v>0.32141517590604946</v>
      </c>
      <c r="Z27" s="1"/>
      <c r="AA27" s="1">
        <f t="shared" si="13"/>
        <v>0</v>
      </c>
      <c r="AB27" s="1">
        <f t="shared" si="14"/>
        <v>0</v>
      </c>
    </row>
    <row r="28" spans="1:28" x14ac:dyDescent="0.25">
      <c r="A28" s="44">
        <f>+COUNTIF(AA$2:AA$201,"&gt;0")</f>
        <v>7</v>
      </c>
      <c r="B28" s="44">
        <v>6</v>
      </c>
      <c r="C28" s="42" t="str">
        <f>+IF($A$28&lt;$B$28,"Мало точек на вершине пика. Нужно увеличить значение инструментальной точности или число шагов","")</f>
        <v/>
      </c>
      <c r="K28" s="1">
        <f t="shared" si="16"/>
        <v>27</v>
      </c>
      <c r="L28" s="50">
        <f t="shared" si="0"/>
        <v>417.321721290276</v>
      </c>
      <c r="M28" s="2">
        <f t="shared" si="1"/>
        <v>0.38486203704541311</v>
      </c>
      <c r="N28" s="6">
        <f t="shared" si="2"/>
        <v>0.34733277124299738</v>
      </c>
      <c r="O28" s="2">
        <f t="shared" si="3"/>
        <v>19.562251983026222</v>
      </c>
      <c r="P28" s="2">
        <f t="shared" si="4"/>
        <v>0</v>
      </c>
      <c r="Q28" s="2">
        <f t="shared" si="5"/>
        <v>0.31338971938253968</v>
      </c>
      <c r="R28" s="7">
        <f t="shared" si="6"/>
        <v>5.1382295230534298E-3</v>
      </c>
      <c r="S28" s="2">
        <f t="shared" si="7"/>
        <v>3.5890032238475915E-2</v>
      </c>
      <c r="T28" s="8">
        <f t="shared" si="8"/>
        <v>1.305620154479648E-2</v>
      </c>
      <c r="U28" s="2">
        <f t="shared" si="9"/>
        <v>5.9522311680940609E-3</v>
      </c>
      <c r="V28" s="15">
        <f t="shared" si="10"/>
        <v>1.2266162077836538E-4</v>
      </c>
      <c r="W28" s="2">
        <f t="shared" si="11"/>
        <v>2.0535046729408114E-3</v>
      </c>
      <c r="X28" s="30">
        <f t="shared" si="12"/>
        <v>6.3222429935963051E-5</v>
      </c>
      <c r="Y28" s="9">
        <f t="shared" si="15"/>
        <v>0.36571308636156158</v>
      </c>
      <c r="Z28" s="1"/>
      <c r="AA28" s="1">
        <f t="shared" si="13"/>
        <v>0</v>
      </c>
      <c r="AB28" s="1">
        <f t="shared" si="14"/>
        <v>0</v>
      </c>
    </row>
    <row r="29" spans="1:28" x14ac:dyDescent="0.25">
      <c r="C29" s="42" t="str">
        <f>+IF($A$28&lt;$B$28,"Можно также задать более узкими границы графика","")</f>
        <v/>
      </c>
      <c r="K29" s="1">
        <f t="shared" si="16"/>
        <v>28</v>
      </c>
      <c r="L29" s="50">
        <f t="shared" si="0"/>
        <v>417.32213864246404</v>
      </c>
      <c r="M29" s="2">
        <f t="shared" si="1"/>
        <v>0.43666551501005535</v>
      </c>
      <c r="N29" s="6">
        <f t="shared" si="2"/>
        <v>0.39408470785804361</v>
      </c>
      <c r="O29" s="2">
        <f t="shared" si="3"/>
        <v>19.510448505061579</v>
      </c>
      <c r="P29" s="2">
        <f t="shared" si="4"/>
        <v>0</v>
      </c>
      <c r="Q29" s="2">
        <f t="shared" si="5"/>
        <v>0.35656402977465934</v>
      </c>
      <c r="R29" s="7">
        <f t="shared" si="6"/>
        <v>5.846100594036052E-3</v>
      </c>
      <c r="S29" s="2">
        <f t="shared" si="7"/>
        <v>4.1925674368036618E-2</v>
      </c>
      <c r="T29" s="8">
        <f t="shared" si="8"/>
        <v>1.5251868563766969E-2</v>
      </c>
      <c r="U29" s="2">
        <f t="shared" si="9"/>
        <v>7.0857515076463758E-3</v>
      </c>
      <c r="V29" s="15">
        <f t="shared" si="10"/>
        <v>1.4602083484586124E-4</v>
      </c>
      <c r="W29" s="2">
        <f t="shared" si="11"/>
        <v>2.4698245522919173E-3</v>
      </c>
      <c r="X29" s="30">
        <f t="shared" si="12"/>
        <v>7.6039909608668194E-5</v>
      </c>
      <c r="Y29" s="9">
        <f t="shared" si="15"/>
        <v>0.41540473776030123</v>
      </c>
      <c r="Z29" s="1"/>
      <c r="AA29" s="1">
        <f t="shared" si="13"/>
        <v>0</v>
      </c>
      <c r="AB29" s="1">
        <f t="shared" si="14"/>
        <v>0</v>
      </c>
    </row>
    <row r="30" spans="1:28" x14ac:dyDescent="0.25">
      <c r="A30" s="14">
        <v>0.01</v>
      </c>
      <c r="B30" s="2" t="s">
        <v>48</v>
      </c>
      <c r="K30" s="1">
        <f t="shared" si="16"/>
        <v>29</v>
      </c>
      <c r="L30" s="50">
        <f t="shared" si="0"/>
        <v>417.32255599465202</v>
      </c>
      <c r="M30" s="2">
        <f t="shared" si="1"/>
        <v>0.49457965849031266</v>
      </c>
      <c r="N30" s="6">
        <f t="shared" si="2"/>
        <v>0.44635143726473941</v>
      </c>
      <c r="O30" s="2">
        <f t="shared" si="3"/>
        <v>19.452534361581321</v>
      </c>
      <c r="P30" s="2">
        <f t="shared" si="4"/>
        <v>0</v>
      </c>
      <c r="Q30" s="2">
        <f t="shared" si="5"/>
        <v>0.40498025239052116</v>
      </c>
      <c r="R30" s="7">
        <f t="shared" si="6"/>
        <v>6.6399162460928519E-3</v>
      </c>
      <c r="S30" s="2">
        <f t="shared" si="7"/>
        <v>4.8891098905707531E-2</v>
      </c>
      <c r="T30" s="8">
        <f t="shared" si="8"/>
        <v>1.7785775081449278E-2</v>
      </c>
      <c r="U30" s="2">
        <f t="shared" si="9"/>
        <v>8.4204553932438024E-3</v>
      </c>
      <c r="V30" s="15">
        <f t="shared" si="10"/>
        <v>1.7352597321214976E-4</v>
      </c>
      <c r="W30" s="2">
        <f t="shared" si="11"/>
        <v>2.9653778906155175E-3</v>
      </c>
      <c r="X30" s="30">
        <f t="shared" si="12"/>
        <v>9.1296795373056928E-5</v>
      </c>
      <c r="Y30" s="9">
        <f t="shared" si="15"/>
        <v>0.47104195136086674</v>
      </c>
      <c r="Z30" s="1"/>
      <c r="AA30" s="1">
        <f t="shared" si="13"/>
        <v>0</v>
      </c>
      <c r="AB30" s="1">
        <f t="shared" si="14"/>
        <v>0</v>
      </c>
    </row>
    <row r="31" spans="1:28" x14ac:dyDescent="0.25">
      <c r="K31" s="1">
        <f t="shared" si="16"/>
        <v>30</v>
      </c>
      <c r="L31" s="50">
        <f t="shared" si="0"/>
        <v>417.32297334684</v>
      </c>
      <c r="M31" s="2">
        <f t="shared" si="1"/>
        <v>0.5591999689908177</v>
      </c>
      <c r="N31" s="6">
        <f t="shared" si="2"/>
        <v>0.50467039149839621</v>
      </c>
      <c r="O31" s="2">
        <f t="shared" si="3"/>
        <v>19.387914051080816</v>
      </c>
      <c r="P31" s="2">
        <f t="shared" si="4"/>
        <v>0</v>
      </c>
      <c r="Q31" s="2">
        <f t="shared" si="5"/>
        <v>0.45917020297129968</v>
      </c>
      <c r="R31" s="7">
        <f t="shared" si="6"/>
        <v>7.5283959463062584E-3</v>
      </c>
      <c r="S31" s="2">
        <f t="shared" si="7"/>
        <v>5.6914519578941808E-2</v>
      </c>
      <c r="T31" s="8">
        <f t="shared" si="8"/>
        <v>2.0704563136371399E-2</v>
      </c>
      <c r="U31" s="2">
        <f t="shared" si="9"/>
        <v>9.9891555219978109E-3</v>
      </c>
      <c r="V31" s="15">
        <f t="shared" si="10"/>
        <v>2.0585322913924288E-4</v>
      </c>
      <c r="W31" s="2">
        <f t="shared" si="11"/>
        <v>3.5541644640939233E-3</v>
      </c>
      <c r="X31" s="30">
        <f t="shared" si="12"/>
        <v>1.094241063938131E-4</v>
      </c>
      <c r="Y31" s="9">
        <f t="shared" si="15"/>
        <v>0.5332186279166069</v>
      </c>
      <c r="Z31" s="1"/>
      <c r="AA31" s="1">
        <f t="shared" si="13"/>
        <v>0</v>
      </c>
      <c r="AB31" s="1">
        <f t="shared" si="14"/>
        <v>0</v>
      </c>
    </row>
    <row r="32" spans="1:28" x14ac:dyDescent="0.25">
      <c r="A32" s="64">
        <v>0</v>
      </c>
      <c r="B32" s="2" t="s">
        <v>24</v>
      </c>
      <c r="K32" s="1">
        <f t="shared" si="16"/>
        <v>31</v>
      </c>
      <c r="L32" s="50">
        <f t="shared" si="0"/>
        <v>417.32339069902804</v>
      </c>
      <c r="M32" s="2">
        <f t="shared" si="1"/>
        <v>0.63116304172260351</v>
      </c>
      <c r="N32" s="6">
        <f t="shared" si="2"/>
        <v>0.56961608910728545</v>
      </c>
      <c r="O32" s="2">
        <f t="shared" si="3"/>
        <v>19.315950978349029</v>
      </c>
      <c r="P32" s="2">
        <f t="shared" si="4"/>
        <v>0</v>
      </c>
      <c r="Q32" s="2">
        <f t="shared" si="5"/>
        <v>0.51970522349271853</v>
      </c>
      <c r="R32" s="7">
        <f t="shared" si="6"/>
        <v>8.5209072202390348E-3</v>
      </c>
      <c r="S32" s="2">
        <f t="shared" si="7"/>
        <v>6.6139344024325711E-2</v>
      </c>
      <c r="T32" s="8">
        <f t="shared" si="8"/>
        <v>2.406040206050529E-2</v>
      </c>
      <c r="U32" s="2">
        <f t="shared" si="9"/>
        <v>1.182947589001644E-2</v>
      </c>
      <c r="V32" s="15">
        <f t="shared" si="10"/>
        <v>2.4377794555526964E-4</v>
      </c>
      <c r="W32" s="2">
        <f t="shared" si="11"/>
        <v>4.2524432734183564E-3</v>
      </c>
      <c r="X32" s="30">
        <f t="shared" si="12"/>
        <v>1.3092241788051608E-4</v>
      </c>
      <c r="Y32" s="9">
        <f t="shared" si="15"/>
        <v>0.60257209875146556</v>
      </c>
      <c r="Z32" s="1"/>
      <c r="AA32" s="1">
        <f t="shared" si="13"/>
        <v>0</v>
      </c>
      <c r="AB32" s="1">
        <f t="shared" si="14"/>
        <v>0</v>
      </c>
    </row>
    <row r="33" spans="1:30" x14ac:dyDescent="0.25">
      <c r="K33" s="1">
        <f t="shared" si="16"/>
        <v>32</v>
      </c>
      <c r="L33" s="50">
        <f t="shared" si="0"/>
        <v>417.32380805121602</v>
      </c>
      <c r="M33" s="2">
        <f t="shared" si="1"/>
        <v>0.71114721858331531</v>
      </c>
      <c r="N33" s="6">
        <f t="shared" si="2"/>
        <v>0.64180072445842806</v>
      </c>
      <c r="O33" s="2">
        <f t="shared" si="3"/>
        <v>19.23596680148832</v>
      </c>
      <c r="P33" s="2">
        <f t="shared" si="4"/>
        <v>0</v>
      </c>
      <c r="Q33" s="2">
        <f t="shared" si="5"/>
        <v>0.58719723204910401</v>
      </c>
      <c r="R33" s="7">
        <f t="shared" si="6"/>
        <v>9.6274828654703496E-3</v>
      </c>
      <c r="S33" s="2">
        <f t="shared" si="7"/>
        <v>7.6725588046097554E-2</v>
      </c>
      <c r="T33" s="8">
        <f t="shared" si="8"/>
        <v>2.7911502963180863E-2</v>
      </c>
      <c r="U33" s="2">
        <f t="shared" si="9"/>
        <v>1.3984462079683192E-2</v>
      </c>
      <c r="V33" s="15">
        <f t="shared" si="10"/>
        <v>2.8818719165384798E-4</v>
      </c>
      <c r="W33" s="2">
        <f t="shared" si="11"/>
        <v>5.0790568163678216E-3</v>
      </c>
      <c r="X33" s="30">
        <f t="shared" si="12"/>
        <v>1.5637184465411031E-4</v>
      </c>
      <c r="Y33" s="9">
        <f t="shared" si="15"/>
        <v>0.6797842693233872</v>
      </c>
      <c r="Z33" s="1"/>
      <c r="AA33" s="1">
        <f t="shared" si="13"/>
        <v>0</v>
      </c>
      <c r="AB33" s="1">
        <f t="shared" si="14"/>
        <v>0</v>
      </c>
    </row>
    <row r="34" spans="1:30" x14ac:dyDescent="0.25">
      <c r="A34" s="14">
        <v>3</v>
      </c>
      <c r="B34" s="1" t="s">
        <v>0</v>
      </c>
      <c r="C34" s="2" t="s">
        <v>46</v>
      </c>
      <c r="K34" s="1">
        <f t="shared" si="16"/>
        <v>33</v>
      </c>
      <c r="L34" s="50">
        <f t="shared" ref="L34:L145" si="17">+$A$22+$K34*$A$26</f>
        <v>417.324225403404</v>
      </c>
      <c r="M34" s="2">
        <f t="shared" ref="M34:M60" si="18">_xlfn.NORM.DIST($L34,$A$2,$A$30,$A$32)</f>
        <v>0.79987293980410468</v>
      </c>
      <c r="N34" s="6">
        <f t="shared" ref="N34:N60" si="19">M34*$A$41*$A$4</f>
        <v>0.72187448509414898</v>
      </c>
      <c r="O34" s="2">
        <f t="shared" ref="O34:O60" si="20">+ABS(M34-A$44)</f>
        <v>19.147241080267531</v>
      </c>
      <c r="P34" s="2">
        <f t="shared" ref="P34:P60" si="21">+IF(M34-A$44&lt;0,0,A$44*$A$41)</f>
        <v>0</v>
      </c>
      <c r="Q34" s="2">
        <f t="shared" ref="Q34:Q60" si="22">_xlfn.NORM.DIST($L34,$B$2,$A$30,$A$32)</f>
        <v>0.66229953641191008</v>
      </c>
      <c r="R34" s="7">
        <f t="shared" ref="R34:R60" si="23">+Q34*$B$41*$B$4</f>
        <v>1.085883429042017E-2</v>
      </c>
      <c r="S34" s="2">
        <f t="shared" ref="S34:S60" si="24">_xlfn.NORM.DIST($L34,$C$2,$A$30,$A$32)</f>
        <v>8.8851364481409664E-2</v>
      </c>
      <c r="T34" s="8">
        <f t="shared" ref="T34:T60" si="25">+S34*$C$41*$C$4</f>
        <v>3.2322660355702103E-2</v>
      </c>
      <c r="U34" s="2">
        <f t="shared" ref="U34:U60" si="26">_xlfn.NORM.DIST($L34,$D$2,$A$30,$A$32)</f>
        <v>1.6503253142311325E-2</v>
      </c>
      <c r="V34" s="15">
        <f t="shared" ref="V34:V60" si="27">+U34*$D$41*$D$4</f>
        <v>3.4009360883067926E-4</v>
      </c>
      <c r="W34" s="2">
        <f t="shared" ref="W34:W60" si="28">_xlfn.NORM.DIST($L34,$E$2,$A$30,$A$32)</f>
        <v>6.0557947434005622E-3</v>
      </c>
      <c r="X34" s="30">
        <f t="shared" ref="X34:X60" si="29">+W34*$E$41*$E$4</f>
        <v>1.8644323722084402E-4</v>
      </c>
      <c r="Y34" s="9">
        <f t="shared" si="15"/>
        <v>0.7655825165863227</v>
      </c>
      <c r="Z34" s="1"/>
      <c r="AA34" s="1">
        <f t="shared" ref="AA34:AA60" si="30">+IF(ABS(($F$2-$L34)/F$2*1000000)&lt;=$A$34,Y34,0)</f>
        <v>0</v>
      </c>
      <c r="AB34" s="1">
        <f t="shared" ref="AB34:AB60" si="31">+IF(ABS(($A$2-$L34)/A$2*1000000)&lt;=$A$34,N34,0)</f>
        <v>0</v>
      </c>
    </row>
    <row r="35" spans="1:30" x14ac:dyDescent="0.25">
      <c r="A35" s="44">
        <f>+COUNTIF(M$2:M$201,"&lt;"&amp;B35)</f>
        <v>59</v>
      </c>
      <c r="B35" s="44">
        <v>0.5</v>
      </c>
      <c r="C35" s="42" t="str">
        <f>+IF($A$35&lt;$B$35,"Мало точек для описания краёв пика 1. Нужно увеличить границы (ppm) или уменьшить СТ.ОТКЛ.","")</f>
        <v/>
      </c>
      <c r="K35" s="1">
        <f t="shared" si="16"/>
        <v>34</v>
      </c>
      <c r="L35" s="50">
        <f t="shared" si="17"/>
        <v>417.32464275559204</v>
      </c>
      <c r="M35" s="2">
        <f t="shared" si="18"/>
        <v>0.89810275143536444</v>
      </c>
      <c r="N35" s="6">
        <f t="shared" si="19"/>
        <v>0.81052555848785235</v>
      </c>
      <c r="O35" s="2">
        <f t="shared" si="20"/>
        <v>19.049011268636271</v>
      </c>
      <c r="P35" s="2">
        <f t="shared" si="21"/>
        <v>0</v>
      </c>
      <c r="Q35" s="2">
        <f t="shared" si="22"/>
        <v>0.74570737094487549</v>
      </c>
      <c r="R35" s="7">
        <f t="shared" si="23"/>
        <v>1.2226360317424601E-2</v>
      </c>
      <c r="S35" s="2">
        <f t="shared" si="24"/>
        <v>0.10271444197252842</v>
      </c>
      <c r="T35" s="8">
        <f t="shared" si="25"/>
        <v>3.7365819206953789E-2</v>
      </c>
      <c r="U35" s="2">
        <f t="shared" si="26"/>
        <v>1.9441818772991268E-2</v>
      </c>
      <c r="V35" s="15">
        <f t="shared" si="27"/>
        <v>4.0065060214016781E-4</v>
      </c>
      <c r="W35" s="2">
        <f t="shared" si="28"/>
        <v>7.2078004699878597E-3</v>
      </c>
      <c r="X35" s="30">
        <f t="shared" si="29"/>
        <v>2.219107003801513E-4</v>
      </c>
      <c r="Y35" s="9">
        <f t="shared" si="15"/>
        <v>0.86074029931475105</v>
      </c>
      <c r="Z35" s="1"/>
      <c r="AA35" s="1">
        <f t="shared" si="30"/>
        <v>0</v>
      </c>
      <c r="AB35" s="1">
        <f t="shared" si="31"/>
        <v>0</v>
      </c>
      <c r="AD35" s="1"/>
    </row>
    <row r="36" spans="1:30" x14ac:dyDescent="0.25">
      <c r="A36" s="44">
        <f>+COUNTIF(M$2:M$201,"&gt;"&amp;B35)</f>
        <v>141</v>
      </c>
      <c r="B36" s="44">
        <v>30</v>
      </c>
      <c r="C36" s="42" t="str">
        <f>+IF($A$36&lt;$B$36,"Мало точек для описания формы пика 1. Нужно бы уменьшить границы (ppm) или увеличить СТ.ОТКЛ.","")</f>
        <v/>
      </c>
      <c r="K36" s="1">
        <f t="shared" si="16"/>
        <v>35</v>
      </c>
      <c r="L36" s="50">
        <f t="shared" si="17"/>
        <v>417.32506010778002</v>
      </c>
      <c r="M36" s="2">
        <f t="shared" si="18"/>
        <v>1.0066409250862631</v>
      </c>
      <c r="N36" s="6">
        <f t="shared" si="19"/>
        <v>0.90847978886410508</v>
      </c>
      <c r="O36" s="2">
        <f t="shared" si="20"/>
        <v>18.940473094985371</v>
      </c>
      <c r="P36" s="2">
        <f t="shared" si="21"/>
        <v>0</v>
      </c>
      <c r="Q36" s="2">
        <f t="shared" si="22"/>
        <v>0.83815811508530991</v>
      </c>
      <c r="R36" s="7">
        <f t="shared" si="23"/>
        <v>1.3742150764879545E-2</v>
      </c>
      <c r="S36" s="2">
        <f t="shared" si="24"/>
        <v>0.11853386730500191</v>
      </c>
      <c r="T36" s="8">
        <f t="shared" si="25"/>
        <v>4.3120665123258371E-2</v>
      </c>
      <c r="U36" s="2">
        <f t="shared" si="26"/>
        <v>2.2863765292268835E-2</v>
      </c>
      <c r="V36" s="15">
        <f t="shared" si="27"/>
        <v>4.7116894970056277E-4</v>
      </c>
      <c r="W36" s="2">
        <f t="shared" si="28"/>
        <v>8.564024447299411E-3</v>
      </c>
      <c r="X36" s="30">
        <f t="shared" si="29"/>
        <v>2.6366554833005129E-4</v>
      </c>
      <c r="Y36" s="9">
        <f t="shared" si="15"/>
        <v>0.96607743925027356</v>
      </c>
      <c r="Z36" s="1"/>
      <c r="AA36" s="1">
        <f t="shared" si="30"/>
        <v>0</v>
      </c>
      <c r="AB36" s="1">
        <f t="shared" si="31"/>
        <v>0</v>
      </c>
      <c r="AD36" s="1"/>
    </row>
    <row r="37" spans="1:30" x14ac:dyDescent="0.25">
      <c r="B37" s="65" t="str">
        <f>+IF(ISERROR(B41),"Мимо графика","")</f>
        <v/>
      </c>
      <c r="C37" s="65" t="str">
        <f t="shared" ref="C37:E37" si="32">+IF(ISERROR(C41),"Мимо графика","")</f>
        <v/>
      </c>
      <c r="D37" s="65" t="str">
        <f t="shared" si="32"/>
        <v/>
      </c>
      <c r="E37" s="65" t="str">
        <f t="shared" si="32"/>
        <v/>
      </c>
      <c r="I37" s="61"/>
      <c r="J37" s="61"/>
      <c r="K37" s="1">
        <f t="shared" si="16"/>
        <v>36</v>
      </c>
      <c r="L37" s="50">
        <f t="shared" si="17"/>
        <v>417.325477459968</v>
      </c>
      <c r="M37" s="2">
        <f t="shared" si="18"/>
        <v>1.1263326459440675</v>
      </c>
      <c r="N37" s="6">
        <f t="shared" si="19"/>
        <v>1.0164999443970835</v>
      </c>
      <c r="O37" s="2">
        <f t="shared" si="20"/>
        <v>18.820781374127566</v>
      </c>
      <c r="P37" s="2">
        <f t="shared" si="21"/>
        <v>0</v>
      </c>
      <c r="Q37" s="2">
        <f t="shared" si="22"/>
        <v>0.94043115040724123</v>
      </c>
      <c r="R37" s="7">
        <f t="shared" si="23"/>
        <v>1.5418984103697461E-2</v>
      </c>
      <c r="S37" s="2">
        <f t="shared" si="24"/>
        <v>0.13655164314416698</v>
      </c>
      <c r="T37" s="8">
        <f t="shared" si="25"/>
        <v>4.9675234681234713E-2</v>
      </c>
      <c r="U37" s="2">
        <f t="shared" si="26"/>
        <v>2.6841213677844793E-2</v>
      </c>
      <c r="V37" s="15">
        <f t="shared" si="27"/>
        <v>5.5313489688222468E-4</v>
      </c>
      <c r="W37" s="2">
        <f t="shared" si="28"/>
        <v>1.0157727888284198E-2</v>
      </c>
      <c r="X37" s="30">
        <f t="shared" si="29"/>
        <v>3.1273181317183972E-4</v>
      </c>
      <c r="Y37" s="9">
        <f t="shared" si="15"/>
        <v>1.0824600298920697</v>
      </c>
      <c r="Z37" s="1"/>
      <c r="AA37" s="1">
        <f t="shared" si="30"/>
        <v>0</v>
      </c>
      <c r="AB37" s="1">
        <f t="shared" si="31"/>
        <v>0</v>
      </c>
      <c r="AD37" s="1"/>
    </row>
    <row r="38" spans="1:30" x14ac:dyDescent="0.25">
      <c r="A38" s="61">
        <f>+MAX(M2:M201)</f>
        <v>39.894228040143268</v>
      </c>
      <c r="B38" s="61">
        <f>+MAX(Q2:Q201)</f>
        <v>39.888618357084184</v>
      </c>
      <c r="C38" s="61">
        <f>+MAX(S2:S201)</f>
        <v>39.891858750628785</v>
      </c>
      <c r="D38" s="62">
        <f>+MAX(U2:U201)</f>
        <v>39.888059436405882</v>
      </c>
      <c r="E38" s="62">
        <f>+MAX(W2:W201)</f>
        <v>39.886219826183655</v>
      </c>
      <c r="F38" s="61">
        <f>+MAX(Y2:Y201)</f>
        <v>49.881088223280528</v>
      </c>
      <c r="G38" s="61" t="s">
        <v>10</v>
      </c>
      <c r="H38" s="61"/>
      <c r="I38" s="61"/>
      <c r="J38" s="61"/>
      <c r="K38" s="1">
        <f t="shared" si="16"/>
        <v>37</v>
      </c>
      <c r="L38" s="50">
        <f t="shared" si="17"/>
        <v>417.32589481215604</v>
      </c>
      <c r="M38" s="2">
        <f t="shared" si="18"/>
        <v>1.258062724830022</v>
      </c>
      <c r="N38" s="6">
        <f t="shared" si="19"/>
        <v>1.1353845548584638</v>
      </c>
      <c r="O38" s="2">
        <f t="shared" si="20"/>
        <v>18.689051295241612</v>
      </c>
      <c r="P38" s="2">
        <f t="shared" si="21"/>
        <v>0</v>
      </c>
      <c r="Q38" s="2">
        <f t="shared" si="22"/>
        <v>1.0533473121600712</v>
      </c>
      <c r="R38" s="7">
        <f t="shared" si="23"/>
        <v>1.727031846492473E-2</v>
      </c>
      <c r="S38" s="2">
        <f t="shared" si="24"/>
        <v>0.15703445093726479</v>
      </c>
      <c r="T38" s="8">
        <f t="shared" si="25"/>
        <v>5.7126542191159903E-2</v>
      </c>
      <c r="U38" s="2">
        <f t="shared" si="26"/>
        <v>3.1455752504256362E-2</v>
      </c>
      <c r="V38" s="15">
        <f t="shared" si="27"/>
        <v>6.4822979417492922E-4</v>
      </c>
      <c r="W38" s="2">
        <f t="shared" si="28"/>
        <v>1.2027040795889433E-2</v>
      </c>
      <c r="X38" s="30">
        <f t="shared" si="29"/>
        <v>3.7028342524595049E-4</v>
      </c>
      <c r="Y38" s="9">
        <f t="shared" si="15"/>
        <v>1.2107999287339695</v>
      </c>
      <c r="Z38" s="1"/>
      <c r="AA38" s="1">
        <f t="shared" si="30"/>
        <v>0</v>
      </c>
      <c r="AB38" s="1">
        <f t="shared" si="31"/>
        <v>0</v>
      </c>
      <c r="AD38" s="1"/>
    </row>
    <row r="39" spans="1:30" x14ac:dyDescent="0.25">
      <c r="A39" s="61">
        <f>+MATCH(A38,M2:M201,0)</f>
        <v>100</v>
      </c>
      <c r="B39" s="61">
        <f>+MATCH(B38,Q2:Q201,0)</f>
        <v>102</v>
      </c>
      <c r="C39" s="61">
        <f>+MATCH(C38,S2:S201,0)</f>
        <v>117</v>
      </c>
      <c r="D39" s="61">
        <f>+MATCH(D38,U2:U201,0)</f>
        <v>128</v>
      </c>
      <c r="E39" s="61">
        <f>+MATCH(E38,W2:W201,0)</f>
        <v>133</v>
      </c>
      <c r="F39" s="61">
        <f>+MATCH(F38,Y2:Y201,0)</f>
        <v>105</v>
      </c>
      <c r="G39" s="61" t="s">
        <v>15</v>
      </c>
      <c r="H39" s="61"/>
      <c r="I39" s="61"/>
      <c r="J39" s="61"/>
      <c r="K39" s="1">
        <f t="shared" si="16"/>
        <v>38</v>
      </c>
      <c r="L39" s="50">
        <f t="shared" si="17"/>
        <v>417.32631216434402</v>
      </c>
      <c r="M39" s="2">
        <f t="shared" si="18"/>
        <v>1.4027537911531922</v>
      </c>
      <c r="N39" s="6">
        <f t="shared" si="19"/>
        <v>1.2659662807827614</v>
      </c>
      <c r="O39" s="2">
        <f t="shared" si="20"/>
        <v>18.544360228918443</v>
      </c>
      <c r="P39" s="2">
        <f t="shared" si="21"/>
        <v>0</v>
      </c>
      <c r="Q39" s="2">
        <f t="shared" si="22"/>
        <v>1.1777678912054135</v>
      </c>
      <c r="R39" s="7">
        <f t="shared" si="23"/>
        <v>1.931027527584301E-2</v>
      </c>
      <c r="S39" s="2">
        <f t="shared" si="24"/>
        <v>0.18027540662153371</v>
      </c>
      <c r="T39" s="8">
        <f t="shared" si="25"/>
        <v>6.5581218394604415E-2</v>
      </c>
      <c r="U39" s="2">
        <f t="shared" si="26"/>
        <v>3.6799468174295503E-2</v>
      </c>
      <c r="V39" s="15">
        <f t="shared" si="27"/>
        <v>7.5835132785784134E-4</v>
      </c>
      <c r="W39" s="2">
        <f t="shared" si="28"/>
        <v>1.4215578149797108E-2</v>
      </c>
      <c r="X39" s="30">
        <f t="shared" si="29"/>
        <v>4.3766318402756302E-4</v>
      </c>
      <c r="Y39" s="9">
        <f t="shared" si="15"/>
        <v>1.3520537889650941</v>
      </c>
      <c r="Z39" s="1"/>
      <c r="AA39" s="1">
        <f t="shared" si="30"/>
        <v>0</v>
      </c>
      <c r="AB39" s="1">
        <f t="shared" si="31"/>
        <v>0</v>
      </c>
      <c r="AD39" s="1"/>
    </row>
    <row r="40" spans="1:30" x14ac:dyDescent="0.25">
      <c r="A40" s="61">
        <f>+INDEX($L2:$L201,A39,1)</f>
        <v>417.35218800000001</v>
      </c>
      <c r="B40" s="61">
        <f>+INDEX($L2:$L201,B39,1)</f>
        <v>417.35302270437603</v>
      </c>
      <c r="C40" s="61">
        <f>+INDEX($L2:$L201,C39,1)</f>
        <v>417.35928298719602</v>
      </c>
      <c r="D40" s="61">
        <f>+INDEX($L2:$L201,D39,1)</f>
        <v>417.36387386126404</v>
      </c>
      <c r="E40" s="61">
        <f>+INDEX($L2:$L201,E39,1)</f>
        <v>417.365960622204</v>
      </c>
      <c r="F40" s="61">
        <f>+IF(F39=MAX(K:K),"Вне графика!",INDEX($L2:$L201,F39,1))</f>
        <v>417.35427476094003</v>
      </c>
      <c r="G40" s="61" t="s">
        <v>1</v>
      </c>
      <c r="H40" s="61"/>
      <c r="I40" s="61"/>
      <c r="J40" s="61"/>
      <c r="K40" s="1">
        <f t="shared" si="16"/>
        <v>39</v>
      </c>
      <c r="L40" s="50">
        <f t="shared" si="17"/>
        <v>417.326729516532</v>
      </c>
      <c r="M40" s="2">
        <f t="shared" si="18"/>
        <v>1.5613639252433222</v>
      </c>
      <c r="N40" s="6">
        <f t="shared" si="19"/>
        <v>1.4091097766798319</v>
      </c>
      <c r="O40" s="2">
        <f t="shared" si="20"/>
        <v>18.38575009482831</v>
      </c>
      <c r="P40" s="2">
        <f t="shared" si="21"/>
        <v>0</v>
      </c>
      <c r="Q40" s="2">
        <f t="shared" si="22"/>
        <v>1.3145931427459883</v>
      </c>
      <c r="R40" s="7">
        <f t="shared" si="23"/>
        <v>2.1553614809603616E-2</v>
      </c>
      <c r="S40" s="2">
        <f t="shared" si="24"/>
        <v>0.20659583448065852</v>
      </c>
      <c r="T40" s="8">
        <f t="shared" si="25"/>
        <v>7.5156155764139712E-2</v>
      </c>
      <c r="U40" s="2">
        <f t="shared" si="26"/>
        <v>4.2976054227375327E-2</v>
      </c>
      <c r="V40" s="15">
        <f t="shared" si="27"/>
        <v>8.8563638026121019E-4</v>
      </c>
      <c r="W40" s="2">
        <f t="shared" si="28"/>
        <v>1.6773118059280001E-2</v>
      </c>
      <c r="X40" s="30">
        <f t="shared" si="29"/>
        <v>5.1640363680878346E-4</v>
      </c>
      <c r="Y40" s="9">
        <f t="shared" si="15"/>
        <v>1.5072215872706454</v>
      </c>
      <c r="Z40" s="1"/>
      <c r="AA40" s="1">
        <f t="shared" si="30"/>
        <v>0</v>
      </c>
      <c r="AB40" s="1">
        <f t="shared" si="31"/>
        <v>0</v>
      </c>
      <c r="AD40" s="1"/>
    </row>
    <row r="41" spans="1:30" x14ac:dyDescent="0.25">
      <c r="A41" s="61">
        <f>+A$3/A38</f>
        <v>0.90248644399814537</v>
      </c>
      <c r="B41" s="61">
        <f>+B$3/B38</f>
        <v>1.6395654373018667E-2</v>
      </c>
      <c r="C41" s="61">
        <f>+C$3/C38</f>
        <v>0.36378350005491433</v>
      </c>
      <c r="D41" s="61">
        <f>+D$3/D38</f>
        <v>2.0607670857253072E-2</v>
      </c>
      <c r="E41" s="61">
        <f>+E$3/E38</f>
        <v>3.0787575391987104E-2</v>
      </c>
      <c r="F41" s="63">
        <f>+F4</f>
        <v>1</v>
      </c>
      <c r="G41" s="61" t="s">
        <v>11</v>
      </c>
      <c r="H41" s="61"/>
      <c r="I41" s="61"/>
      <c r="J41" s="61"/>
      <c r="K41" s="1">
        <f t="shared" si="16"/>
        <v>40</v>
      </c>
      <c r="L41" s="50">
        <f t="shared" si="17"/>
        <v>417.32714686872004</v>
      </c>
      <c r="M41" s="2">
        <f t="shared" si="18"/>
        <v>1.7348836903304545</v>
      </c>
      <c r="N41" s="6">
        <f t="shared" si="19"/>
        <v>1.5657090124367115</v>
      </c>
      <c r="O41" s="2">
        <f t="shared" si="20"/>
        <v>18.212230329741178</v>
      </c>
      <c r="P41" s="2">
        <f t="shared" si="21"/>
        <v>0</v>
      </c>
      <c r="Q41" s="2">
        <f t="shared" si="22"/>
        <v>1.4647602588624393</v>
      </c>
      <c r="R41" s="7">
        <f t="shared" si="23"/>
        <v>2.4015702943641908E-2</v>
      </c>
      <c r="S41" s="2">
        <f t="shared" si="24"/>
        <v>0.23634704195815115</v>
      </c>
      <c r="T41" s="8">
        <f t="shared" si="25"/>
        <v>8.5979154151161918E-2</v>
      </c>
      <c r="U41" s="2">
        <f t="shared" si="26"/>
        <v>5.010200075584012E-2</v>
      </c>
      <c r="V41" s="15">
        <f t="shared" si="27"/>
        <v>1.0324855408661978E-3</v>
      </c>
      <c r="W41" s="2">
        <f t="shared" si="28"/>
        <v>1.975634556400253E-2</v>
      </c>
      <c r="X41" s="30">
        <f t="shared" si="29"/>
        <v>6.0824997852187783E-4</v>
      </c>
      <c r="Y41" s="9">
        <f t="shared" si="15"/>
        <v>1.6773446050509031</v>
      </c>
      <c r="Z41" s="1"/>
      <c r="AA41" s="1">
        <f t="shared" si="30"/>
        <v>0</v>
      </c>
      <c r="AB41" s="1">
        <f t="shared" si="31"/>
        <v>0</v>
      </c>
      <c r="AD41" s="1"/>
    </row>
    <row r="42" spans="1:3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1">
        <f t="shared" si="16"/>
        <v>41</v>
      </c>
      <c r="L42" s="50">
        <f t="shared" si="17"/>
        <v>417.32756422090802</v>
      </c>
      <c r="M42" s="2">
        <f t="shared" si="18"/>
        <v>1.9243325280299408</v>
      </c>
      <c r="N42" s="6">
        <f t="shared" si="19"/>
        <v>1.7366840202917027</v>
      </c>
      <c r="O42" s="2">
        <f t="shared" si="20"/>
        <v>18.022781492041695</v>
      </c>
      <c r="P42" s="2">
        <f t="shared" si="21"/>
        <v>0</v>
      </c>
      <c r="Q42" s="2">
        <f t="shared" si="22"/>
        <v>1.6292407640706756</v>
      </c>
      <c r="R42" s="7">
        <f t="shared" si="23"/>
        <v>2.6712468458135647E-2</v>
      </c>
      <c r="S42" s="2">
        <f t="shared" si="24"/>
        <v>0.26991207573723225</v>
      </c>
      <c r="T42" s="8">
        <f t="shared" si="25"/>
        <v>9.8189559618777469E-2</v>
      </c>
      <c r="U42" s="2">
        <f t="shared" si="26"/>
        <v>5.830786409660238E-2</v>
      </c>
      <c r="V42" s="15">
        <f t="shared" si="27"/>
        <v>1.2015892716922257E-3</v>
      </c>
      <c r="W42" s="2">
        <f t="shared" si="28"/>
        <v>2.3229665574386674E-2</v>
      </c>
      <c r="X42" s="30">
        <f t="shared" si="29"/>
        <v>7.1518508020207709E-4</v>
      </c>
      <c r="Y42" s="9">
        <f t="shared" si="15"/>
        <v>1.8635028227205099</v>
      </c>
      <c r="Z42" s="1"/>
      <c r="AA42" s="1">
        <f t="shared" si="30"/>
        <v>0</v>
      </c>
      <c r="AB42" s="1">
        <f t="shared" si="31"/>
        <v>0</v>
      </c>
      <c r="AD42" s="1"/>
    </row>
    <row r="43" spans="1:30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1">
        <f t="shared" si="16"/>
        <v>42</v>
      </c>
      <c r="L43" s="50">
        <f t="shared" si="17"/>
        <v>417.327981573096</v>
      </c>
      <c r="M43" s="2">
        <f t="shared" si="18"/>
        <v>2.1307544853738603</v>
      </c>
      <c r="N43" s="6">
        <f t="shared" si="19"/>
        <v>1.9229770385381535</v>
      </c>
      <c r="O43" s="2">
        <f t="shared" si="20"/>
        <v>17.816359534697774</v>
      </c>
      <c r="P43" s="2">
        <f t="shared" si="21"/>
        <v>0</v>
      </c>
      <c r="Q43" s="2">
        <f t="shared" si="22"/>
        <v>1.809037295871849</v>
      </c>
      <c r="R43" s="7">
        <f t="shared" si="23"/>
        <v>2.9660350251015145E-2</v>
      </c>
      <c r="S43" s="2">
        <f t="shared" si="24"/>
        <v>0.30770743677759915</v>
      </c>
      <c r="T43" s="8">
        <f t="shared" si="25"/>
        <v>0.11193888834388128</v>
      </c>
      <c r="U43" s="2">
        <f t="shared" si="26"/>
        <v>6.7739615944491446E-2</v>
      </c>
      <c r="V43" s="15">
        <f t="shared" si="27"/>
        <v>1.3959557093808118E-3</v>
      </c>
      <c r="W43" s="2">
        <f t="shared" si="28"/>
        <v>2.7266088162567051E-2</v>
      </c>
      <c r="X43" s="30">
        <f t="shared" si="29"/>
        <v>8.394567449496002E-4</v>
      </c>
      <c r="Y43" s="9">
        <f t="shared" si="15"/>
        <v>2.0668116895873805</v>
      </c>
      <c r="Z43" s="1"/>
      <c r="AA43" s="1">
        <f t="shared" si="30"/>
        <v>0</v>
      </c>
      <c r="AB43" s="1">
        <f t="shared" si="31"/>
        <v>0</v>
      </c>
      <c r="AD43" s="1"/>
    </row>
    <row r="44" spans="1:30" x14ac:dyDescent="0.25">
      <c r="A44" s="61">
        <f>+A38/2</f>
        <v>19.947114020071634</v>
      </c>
      <c r="B44" s="61"/>
      <c r="C44" s="61" t="s">
        <v>12</v>
      </c>
      <c r="D44" s="61"/>
      <c r="E44" s="61"/>
      <c r="F44" s="61"/>
      <c r="G44" s="61"/>
      <c r="H44" s="61"/>
      <c r="I44" s="61"/>
      <c r="J44" s="61"/>
      <c r="K44" s="1">
        <f t="shared" si="16"/>
        <v>43</v>
      </c>
      <c r="L44" s="50">
        <f t="shared" si="17"/>
        <v>417.32839892528403</v>
      </c>
      <c r="M44" s="2">
        <f t="shared" si="18"/>
        <v>2.3552132457269104</v>
      </c>
      <c r="N44" s="6">
        <f t="shared" si="19"/>
        <v>2.1255480269934095</v>
      </c>
      <c r="O44" s="2">
        <f t="shared" si="20"/>
        <v>17.591900774344722</v>
      </c>
      <c r="P44" s="2">
        <f t="shared" si="21"/>
        <v>0</v>
      </c>
      <c r="Q44" s="2">
        <f t="shared" si="22"/>
        <v>2.0051797351850071</v>
      </c>
      <c r="R44" s="7">
        <f t="shared" si="23"/>
        <v>3.2876233893874472E-2</v>
      </c>
      <c r="S44" s="2">
        <f t="shared" si="24"/>
        <v>0.35018472917861343</v>
      </c>
      <c r="T44" s="8">
        <f t="shared" si="25"/>
        <v>0.12739142644637827</v>
      </c>
      <c r="U44" s="2">
        <f t="shared" si="26"/>
        <v>7.8560069816530131E-2</v>
      </c>
      <c r="V44" s="15">
        <f t="shared" si="27"/>
        <v>1.6189400613018747E-3</v>
      </c>
      <c r="W44" s="2">
        <f t="shared" si="28"/>
        <v>3.1948189019247841E-2</v>
      </c>
      <c r="X44" s="30">
        <f t="shared" si="29"/>
        <v>9.8360727806754734E-4</v>
      </c>
      <c r="Y44" s="9">
        <f t="shared" si="15"/>
        <v>2.2884182346730317</v>
      </c>
      <c r="Z44" s="1"/>
      <c r="AA44" s="1">
        <f t="shared" si="30"/>
        <v>0</v>
      </c>
      <c r="AB44" s="1">
        <f t="shared" si="31"/>
        <v>0</v>
      </c>
      <c r="AD44" s="1"/>
    </row>
    <row r="45" spans="1:30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1">
        <f t="shared" si="16"/>
        <v>44</v>
      </c>
      <c r="L45" s="50">
        <f t="shared" si="17"/>
        <v>417.32881627747201</v>
      </c>
      <c r="M45" s="2">
        <f t="shared" si="18"/>
        <v>2.5987864424353218</v>
      </c>
      <c r="N45" s="6">
        <f t="shared" si="19"/>
        <v>2.3453695351440444</v>
      </c>
      <c r="O45" s="2">
        <f t="shared" si="20"/>
        <v>17.348327577636312</v>
      </c>
      <c r="P45" s="2">
        <f t="shared" si="21"/>
        <v>0</v>
      </c>
      <c r="Q45" s="2">
        <f t="shared" si="22"/>
        <v>2.2187206564711648</v>
      </c>
      <c r="R45" s="7">
        <f t="shared" si="23"/>
        <v>3.6377377033778302E-2</v>
      </c>
      <c r="S45" s="2">
        <f t="shared" si="24"/>
        <v>0.3978322151150625</v>
      </c>
      <c r="T45" s="8">
        <f t="shared" si="25"/>
        <v>0.14472479564915702</v>
      </c>
      <c r="U45" s="2">
        <f t="shared" si="26"/>
        <v>9.0950381463737434E-2</v>
      </c>
      <c r="V45" s="15">
        <f t="shared" si="27"/>
        <v>1.8742755255463119E-3</v>
      </c>
      <c r="W45" s="2">
        <f t="shared" si="28"/>
        <v>3.7369147406293247E-2</v>
      </c>
      <c r="X45" s="30">
        <f t="shared" si="29"/>
        <v>1.1505054431055328E-3</v>
      </c>
      <c r="Y45" s="9">
        <f t="shared" si="15"/>
        <v>2.5294964887956315</v>
      </c>
      <c r="Z45" s="1"/>
      <c r="AA45" s="1">
        <f t="shared" si="30"/>
        <v>0</v>
      </c>
      <c r="AB45" s="1">
        <f t="shared" si="31"/>
        <v>0</v>
      </c>
      <c r="AD45" s="1"/>
    </row>
    <row r="46" spans="1:30" x14ac:dyDescent="0.25">
      <c r="A46" s="61">
        <f>+MIN(O2:O201)</f>
        <v>0.20753304485988977</v>
      </c>
      <c r="B46" s="61"/>
      <c r="C46" s="61" t="s">
        <v>13</v>
      </c>
      <c r="D46" s="61"/>
      <c r="E46" s="61"/>
      <c r="F46" s="61"/>
      <c r="G46" s="61"/>
      <c r="H46" s="61"/>
      <c r="I46" s="61"/>
      <c r="J46" s="61"/>
      <c r="K46" s="1">
        <f t="shared" si="16"/>
        <v>45</v>
      </c>
      <c r="L46" s="50">
        <f t="shared" si="17"/>
        <v>417.32923362966</v>
      </c>
      <c r="M46" s="2">
        <f t="shared" si="18"/>
        <v>2.8625592411091931</v>
      </c>
      <c r="N46" s="6">
        <f t="shared" si="19"/>
        <v>2.5834209102426655</v>
      </c>
      <c r="O46" s="2">
        <f t="shared" si="20"/>
        <v>17.084554778962442</v>
      </c>
      <c r="P46" s="2">
        <f t="shared" si="21"/>
        <v>0</v>
      </c>
      <c r="Q46" s="2">
        <f t="shared" si="22"/>
        <v>2.450730072863645</v>
      </c>
      <c r="R46" s="7">
        <f t="shared" si="23"/>
        <v>4.0181323236235175E-2</v>
      </c>
      <c r="S46" s="2">
        <f t="shared" si="24"/>
        <v>0.45117624544158708</v>
      </c>
      <c r="T46" s="8">
        <f t="shared" si="25"/>
        <v>0.16413047370837563</v>
      </c>
      <c r="U46" s="2">
        <f t="shared" si="26"/>
        <v>0.1051116183139368</v>
      </c>
      <c r="V46" s="15">
        <f t="shared" si="27"/>
        <v>2.1661056334868235E-3</v>
      </c>
      <c r="W46" s="2">
        <f t="shared" si="28"/>
        <v>4.3633863323912052E-2</v>
      </c>
      <c r="X46" s="30">
        <f t="shared" si="29"/>
        <v>1.3433808567286033E-3</v>
      </c>
      <c r="Y46" s="9">
        <f t="shared" si="15"/>
        <v>2.7912421936774918</v>
      </c>
      <c r="Z46" s="1"/>
      <c r="AA46" s="1">
        <f t="shared" si="30"/>
        <v>0</v>
      </c>
      <c r="AB46" s="1">
        <f t="shared" si="31"/>
        <v>0</v>
      </c>
      <c r="AD46" s="1"/>
    </row>
    <row r="47" spans="1:30" x14ac:dyDescent="0.25">
      <c r="A47" s="61">
        <f>+MATCH(A46,O2:O201,0)</f>
        <v>72</v>
      </c>
      <c r="B47" s="61"/>
      <c r="C47" s="61" t="s">
        <v>14</v>
      </c>
      <c r="D47" s="61"/>
      <c r="E47" s="61"/>
      <c r="F47" s="61"/>
      <c r="G47" s="61"/>
      <c r="H47" s="61"/>
      <c r="I47" s="61"/>
      <c r="J47" s="61"/>
      <c r="K47" s="1">
        <f t="shared" si="16"/>
        <v>46</v>
      </c>
      <c r="L47" s="50">
        <f t="shared" si="17"/>
        <v>417.32965098184803</v>
      </c>
      <c r="M47" s="2">
        <f t="shared" si="18"/>
        <v>3.1476171833980984</v>
      </c>
      <c r="N47" s="6">
        <f t="shared" si="19"/>
        <v>2.840681838912408</v>
      </c>
      <c r="O47" s="2">
        <f t="shared" si="20"/>
        <v>16.799496836673537</v>
      </c>
      <c r="P47" s="2">
        <f t="shared" si="21"/>
        <v>0</v>
      </c>
      <c r="Q47" s="2">
        <f t="shared" si="22"/>
        <v>2.7022894571659681</v>
      </c>
      <c r="R47" s="7">
        <f t="shared" si="23"/>
        <v>4.4305803955545446E-2</v>
      </c>
      <c r="S47" s="2">
        <f t="shared" si="24"/>
        <v>0.51078253277833174</v>
      </c>
      <c r="T47" s="8">
        <f t="shared" si="25"/>
        <v>0.18581425754101552</v>
      </c>
      <c r="U47" s="2">
        <f t="shared" si="26"/>
        <v>0.12126639128832989</v>
      </c>
      <c r="V47" s="15">
        <f t="shared" si="27"/>
        <v>2.4990178777167635E-3</v>
      </c>
      <c r="W47" s="2">
        <f t="shared" si="28"/>
        <v>5.08601548432649E-2</v>
      </c>
      <c r="X47" s="30">
        <f t="shared" si="29"/>
        <v>1.5658608516851561E-3</v>
      </c>
      <c r="Y47" s="9">
        <f t="shared" si="15"/>
        <v>3.0748667791383708</v>
      </c>
      <c r="Z47" s="1"/>
      <c r="AA47" s="1">
        <f t="shared" si="30"/>
        <v>0</v>
      </c>
      <c r="AB47" s="1">
        <f t="shared" si="31"/>
        <v>0</v>
      </c>
      <c r="AD47" s="1"/>
    </row>
    <row r="48" spans="1:30" x14ac:dyDescent="0.25">
      <c r="A48" s="61">
        <f>+INDEX(L2:L201,A47,1)</f>
        <v>417.34050213873599</v>
      </c>
      <c r="B48" s="61"/>
      <c r="C48" s="61" t="s">
        <v>16</v>
      </c>
      <c r="D48" s="61"/>
      <c r="E48" s="61"/>
      <c r="F48" s="61"/>
      <c r="G48" s="61"/>
      <c r="H48" s="61"/>
      <c r="K48" s="1">
        <f t="shared" si="16"/>
        <v>47</v>
      </c>
      <c r="L48" s="50">
        <f t="shared" si="17"/>
        <v>417.33006833403601</v>
      </c>
      <c r="M48" s="2">
        <f t="shared" si="18"/>
        <v>3.455038294635473</v>
      </c>
      <c r="N48" s="6">
        <f t="shared" si="19"/>
        <v>3.1181252244029847</v>
      </c>
      <c r="O48" s="2">
        <f t="shared" si="20"/>
        <v>16.492075725436163</v>
      </c>
      <c r="P48" s="2">
        <f t="shared" si="21"/>
        <v>0</v>
      </c>
      <c r="Q48" s="2">
        <f t="shared" si="22"/>
        <v>2.9744850275095094</v>
      </c>
      <c r="R48" s="7">
        <f t="shared" si="23"/>
        <v>4.8768628448764839E-2</v>
      </c>
      <c r="S48" s="2">
        <f t="shared" si="24"/>
        <v>0.57725723154260189</v>
      </c>
      <c r="T48" s="8">
        <f t="shared" si="25"/>
        <v>0.20999665612257781</v>
      </c>
      <c r="U48" s="2">
        <f t="shared" si="26"/>
        <v>0.13966054049940665</v>
      </c>
      <c r="V48" s="15">
        <f t="shared" si="27"/>
        <v>2.8780784503578349E-3</v>
      </c>
      <c r="W48" s="2">
        <f t="shared" si="28"/>
        <v>5.9180035677407011E-2</v>
      </c>
      <c r="X48" s="30">
        <f t="shared" si="29"/>
        <v>1.822009810118655E-3</v>
      </c>
      <c r="Y48" s="9">
        <f t="shared" si="15"/>
        <v>3.3815905972348039</v>
      </c>
      <c r="Z48" s="1"/>
      <c r="AA48" s="1">
        <f t="shared" si="30"/>
        <v>0</v>
      </c>
      <c r="AB48" s="1">
        <f t="shared" si="31"/>
        <v>0</v>
      </c>
      <c r="AD48" s="1"/>
    </row>
    <row r="49" spans="1:30" x14ac:dyDescent="0.25">
      <c r="K49" s="1">
        <f t="shared" si="16"/>
        <v>48</v>
      </c>
      <c r="L49" s="50">
        <f t="shared" si="17"/>
        <v>417.33048568622399</v>
      </c>
      <c r="M49" s="2">
        <f t="shared" si="18"/>
        <v>3.7858844675530219</v>
      </c>
      <c r="N49" s="6">
        <f t="shared" si="19"/>
        <v>3.4167094105097386</v>
      </c>
      <c r="O49" s="2">
        <f t="shared" si="20"/>
        <v>16.161229552518613</v>
      </c>
      <c r="P49" s="2">
        <f t="shared" si="21"/>
        <v>0</v>
      </c>
      <c r="Q49" s="2">
        <f t="shared" si="22"/>
        <v>3.2684002948529187</v>
      </c>
      <c r="R49" s="7">
        <f t="shared" si="23"/>
        <v>5.3587561587080758E-2</v>
      </c>
      <c r="S49" s="2">
        <f t="shared" si="24"/>
        <v>0.65124778715160636</v>
      </c>
      <c r="T49" s="8">
        <f t="shared" si="25"/>
        <v>0.23691319941302924</v>
      </c>
      <c r="U49" s="2">
        <f t="shared" si="26"/>
        <v>0.16056486431890998</v>
      </c>
      <c r="V49" s="15">
        <f t="shared" si="27"/>
        <v>3.3088678751235947E-3</v>
      </c>
      <c r="W49" s="2">
        <f t="shared" si="28"/>
        <v>6.8741072027209318E-2</v>
      </c>
      <c r="X49" s="30">
        <f t="shared" si="29"/>
        <v>2.1163709375637226E-3</v>
      </c>
      <c r="Y49" s="9">
        <f t="shared" si="15"/>
        <v>3.7126354103225356</v>
      </c>
      <c r="Z49" s="1"/>
      <c r="AA49" s="1">
        <f t="shared" si="30"/>
        <v>0</v>
      </c>
      <c r="AB49" s="1">
        <f t="shared" si="31"/>
        <v>0</v>
      </c>
      <c r="AD49" s="1"/>
    </row>
    <row r="50" spans="1:30" x14ac:dyDescent="0.25">
      <c r="A50" s="13">
        <f>+(A40-A48)*2</f>
        <v>2.3371722528054306E-2</v>
      </c>
      <c r="C50" s="2" t="s">
        <v>42</v>
      </c>
      <c r="K50" s="1">
        <f t="shared" si="16"/>
        <v>49</v>
      </c>
      <c r="L50" s="50">
        <f t="shared" si="17"/>
        <v>417.33090303841203</v>
      </c>
      <c r="M50" s="2">
        <f t="shared" si="18"/>
        <v>4.1411921435902714</v>
      </c>
      <c r="N50" s="6">
        <f t="shared" si="19"/>
        <v>3.7373697715818412</v>
      </c>
      <c r="O50" s="2">
        <f t="shared" si="20"/>
        <v>15.805921876481364</v>
      </c>
      <c r="P50" s="2">
        <f t="shared" si="21"/>
        <v>0</v>
      </c>
      <c r="Q50" s="2">
        <f t="shared" si="22"/>
        <v>3.5851078776386514</v>
      </c>
      <c r="R50" s="7">
        <f t="shared" si="23"/>
        <v>5.8780189651749824E-2</v>
      </c>
      <c r="S50" s="2">
        <f t="shared" si="24"/>
        <v>0.73344351434384847</v>
      </c>
      <c r="T50" s="8">
        <f t="shared" si="25"/>
        <v>0.26681464874058197</v>
      </c>
      <c r="U50" s="2">
        <f t="shared" si="26"/>
        <v>0.18427687904496698</v>
      </c>
      <c r="V50" s="15">
        <f t="shared" si="27"/>
        <v>3.7975172699605156E-3</v>
      </c>
      <c r="W50" s="2">
        <f t="shared" si="28"/>
        <v>7.9707816505239115E-2</v>
      </c>
      <c r="X50" s="30">
        <f t="shared" si="29"/>
        <v>2.4540104099857233E-3</v>
      </c>
      <c r="Y50" s="9">
        <f t="shared" si="15"/>
        <v>4.06921613765412</v>
      </c>
      <c r="Z50" s="1"/>
      <c r="AA50" s="1">
        <f t="shared" si="30"/>
        <v>0</v>
      </c>
      <c r="AB50" s="1">
        <f t="shared" si="31"/>
        <v>0</v>
      </c>
      <c r="AD50" s="1"/>
    </row>
    <row r="51" spans="1:30" x14ac:dyDescent="0.25">
      <c r="A51" s="13">
        <f>+(ABS(A48-A40)/A48*1000000)*2</f>
        <v>56.001568044035352</v>
      </c>
      <c r="C51" s="2" t="s">
        <v>43</v>
      </c>
      <c r="K51" s="1">
        <f t="shared" si="16"/>
        <v>50</v>
      </c>
      <c r="L51" s="50">
        <f t="shared" si="17"/>
        <v>417.33132039060001</v>
      </c>
      <c r="M51" s="2">
        <f t="shared" si="18"/>
        <v>4.5219623254433587</v>
      </c>
      <c r="N51" s="6">
        <f t="shared" si="19"/>
        <v>4.0810096989829612</v>
      </c>
      <c r="O51" s="2">
        <f t="shared" si="20"/>
        <v>15.425151694628276</v>
      </c>
      <c r="P51" s="2">
        <f t="shared" si="21"/>
        <v>0</v>
      </c>
      <c r="Q51" s="2">
        <f t="shared" si="22"/>
        <v>3.9256605997379577</v>
      </c>
      <c r="R51" s="7">
        <f t="shared" si="23"/>
        <v>6.4363774379080724E-2</v>
      </c>
      <c r="S51" s="2">
        <f t="shared" si="24"/>
        <v>0.82457586304020491</v>
      </c>
      <c r="T51" s="8">
        <f t="shared" si="25"/>
        <v>0.2999670935175674</v>
      </c>
      <c r="U51" s="2">
        <f t="shared" si="26"/>
        <v>0.21112259410647416</v>
      </c>
      <c r="V51" s="15">
        <f t="shared" si="27"/>
        <v>4.3507449298756566E-3</v>
      </c>
      <c r="W51" s="2">
        <f t="shared" si="28"/>
        <v>9.226331559164927E-2</v>
      </c>
      <c r="X51" s="30">
        <f t="shared" si="29"/>
        <v>2.8405637846926012E-3</v>
      </c>
      <c r="Y51" s="9">
        <f t="shared" si="15"/>
        <v>4.4525318755941781</v>
      </c>
      <c r="Z51" s="1"/>
      <c r="AA51" s="1">
        <f t="shared" si="30"/>
        <v>0</v>
      </c>
      <c r="AB51" s="1">
        <f t="shared" si="31"/>
        <v>0</v>
      </c>
      <c r="AD51" s="1"/>
    </row>
    <row r="52" spans="1:30" x14ac:dyDescent="0.25">
      <c r="A52" s="13">
        <f>+A2/A$50</f>
        <v>17857.142857101364</v>
      </c>
      <c r="C52" s="2" t="s">
        <v>44</v>
      </c>
      <c r="K52" s="1">
        <f t="shared" si="16"/>
        <v>51</v>
      </c>
      <c r="L52" s="50">
        <f t="shared" si="17"/>
        <v>417.33173774278799</v>
      </c>
      <c r="M52" s="2">
        <f t="shared" si="18"/>
        <v>4.9291499664728828</v>
      </c>
      <c r="N52" s="6">
        <f t="shared" si="19"/>
        <v>4.4484910251756897</v>
      </c>
      <c r="O52" s="2">
        <f t="shared" si="20"/>
        <v>15.017964053598751</v>
      </c>
      <c r="P52" s="2">
        <f t="shared" si="21"/>
        <v>0</v>
      </c>
      <c r="Q52" s="2">
        <f t="shared" si="22"/>
        <v>4.291081898758967</v>
      </c>
      <c r="R52" s="7">
        <f t="shared" si="23"/>
        <v>7.0355095698368703E-2</v>
      </c>
      <c r="S52" s="2">
        <f t="shared" si="24"/>
        <v>0.92541832891009412</v>
      </c>
      <c r="T52" s="8">
        <f t="shared" si="25"/>
        <v>0.33665191870588396</v>
      </c>
      <c r="U52" s="2">
        <f t="shared" si="26"/>
        <v>0.24145828529561345</v>
      </c>
      <c r="V52" s="15">
        <f t="shared" si="27"/>
        <v>4.9758928691287108E-3</v>
      </c>
      <c r="W52" s="2">
        <f t="shared" si="28"/>
        <v>0.10661068554621787</v>
      </c>
      <c r="X52" s="30">
        <f t="shared" si="29"/>
        <v>3.2822845188456126E-3</v>
      </c>
      <c r="Y52" s="9">
        <f t="shared" si="15"/>
        <v>4.863756216967916</v>
      </c>
      <c r="Z52" s="1"/>
      <c r="AA52" s="1">
        <f t="shared" si="30"/>
        <v>0</v>
      </c>
      <c r="AB52" s="1">
        <f t="shared" si="31"/>
        <v>0</v>
      </c>
      <c r="AD52" s="1"/>
    </row>
    <row r="53" spans="1:30" x14ac:dyDescent="0.25">
      <c r="K53" s="1">
        <f t="shared" si="16"/>
        <v>52</v>
      </c>
      <c r="L53" s="50">
        <f t="shared" si="17"/>
        <v>417.33215509497603</v>
      </c>
      <c r="M53" s="2">
        <f t="shared" si="18"/>
        <v>5.3636527934276614</v>
      </c>
      <c r="N53" s="6">
        <f t="shared" si="19"/>
        <v>4.8406239363812489</v>
      </c>
      <c r="O53" s="2">
        <f t="shared" si="20"/>
        <v>14.583461226643973</v>
      </c>
      <c r="P53" s="2">
        <f t="shared" si="21"/>
        <v>0</v>
      </c>
      <c r="Q53" s="2">
        <f t="shared" si="22"/>
        <v>4.6823555819651208</v>
      </c>
      <c r="R53" s="7">
        <f t="shared" si="23"/>
        <v>7.6770283773474793E-2</v>
      </c>
      <c r="S53" s="2">
        <f t="shared" si="24"/>
        <v>1.0367859646195774</v>
      </c>
      <c r="T53" s="8">
        <f t="shared" si="25"/>
        <v>0.37716562701712042</v>
      </c>
      <c r="U53" s="2">
        <f t="shared" si="26"/>
        <v>0.27567224584553451</v>
      </c>
      <c r="V53" s="15">
        <f t="shared" si="27"/>
        <v>5.6809629068645257E-3</v>
      </c>
      <c r="W53" s="2">
        <f t="shared" si="28"/>
        <v>0.12297474994239115</v>
      </c>
      <c r="X53" s="30">
        <f t="shared" si="29"/>
        <v>3.786094385162129E-3</v>
      </c>
      <c r="Y53" s="9">
        <f t="shared" si="15"/>
        <v>5.3040269044638704</v>
      </c>
      <c r="Z53" s="1"/>
      <c r="AA53" s="1">
        <f t="shared" si="30"/>
        <v>0</v>
      </c>
      <c r="AB53" s="1">
        <f t="shared" si="31"/>
        <v>0</v>
      </c>
      <c r="AD53" s="1"/>
    </row>
    <row r="54" spans="1:30" x14ac:dyDescent="0.25">
      <c r="K54" s="1">
        <f t="shared" si="16"/>
        <v>53</v>
      </c>
      <c r="L54" s="50">
        <f t="shared" si="17"/>
        <v>417.33257244716401</v>
      </c>
      <c r="M54" s="2">
        <f t="shared" si="18"/>
        <v>5.8262996326886336</v>
      </c>
      <c r="N54" s="6">
        <f t="shared" si="19"/>
        <v>5.2581564371728655</v>
      </c>
      <c r="O54" s="2">
        <f t="shared" si="20"/>
        <v>14.120814387383</v>
      </c>
      <c r="P54" s="2">
        <f t="shared" si="21"/>
        <v>0</v>
      </c>
      <c r="Q54" s="2">
        <f t="shared" si="22"/>
        <v>5.1004149800882477</v>
      </c>
      <c r="R54" s="7">
        <f t="shared" si="23"/>
        <v>8.3624641172493797E-2</v>
      </c>
      <c r="S54" s="2">
        <f t="shared" si="24"/>
        <v>1.1595344476816472</v>
      </c>
      <c r="T54" s="8">
        <f t="shared" si="25"/>
        <v>0.42181949981187156</v>
      </c>
      <c r="U54" s="2">
        <f t="shared" si="26"/>
        <v>0.31418649258559167</v>
      </c>
      <c r="V54" s="15">
        <f t="shared" si="27"/>
        <v>6.4746518269986559E-3</v>
      </c>
      <c r="W54" s="2">
        <f t="shared" si="28"/>
        <v>0.14160373013774771</v>
      </c>
      <c r="X54" s="30">
        <f t="shared" si="29"/>
        <v>4.3596355174025042E-3</v>
      </c>
      <c r="Y54" s="9">
        <f t="shared" si="15"/>
        <v>5.7744348655016315</v>
      </c>
      <c r="Z54" s="1"/>
      <c r="AA54" s="1">
        <f t="shared" si="30"/>
        <v>0</v>
      </c>
      <c r="AB54" s="1">
        <f t="shared" si="31"/>
        <v>0</v>
      </c>
      <c r="AD54" s="1"/>
    </row>
    <row r="55" spans="1:30" x14ac:dyDescent="0.25">
      <c r="K55" s="1">
        <f t="shared" si="16"/>
        <v>54</v>
      </c>
      <c r="L55" s="50">
        <f t="shared" si="17"/>
        <v>417.33298979935199</v>
      </c>
      <c r="M55" s="2">
        <f t="shared" si="18"/>
        <v>6.3178383231553852</v>
      </c>
      <c r="N55" s="6">
        <f t="shared" si="19"/>
        <v>5.7017634420197094</v>
      </c>
      <c r="O55" s="2">
        <f t="shared" si="20"/>
        <v>13.629275696916249</v>
      </c>
      <c r="P55" s="2">
        <f t="shared" si="21"/>
        <v>0</v>
      </c>
      <c r="Q55" s="2">
        <f t="shared" si="22"/>
        <v>5.5461315619221434</v>
      </c>
      <c r="R55" s="7">
        <f t="shared" si="23"/>
        <v>9.0932456196565647E-2</v>
      </c>
      <c r="S55" s="2">
        <f t="shared" si="24"/>
        <v>1.2945586612074227</v>
      </c>
      <c r="T55" s="8">
        <f t="shared" si="25"/>
        <v>0.47093908080044028</v>
      </c>
      <c r="U55" s="2">
        <f t="shared" si="26"/>
        <v>0.35745840173269289</v>
      </c>
      <c r="V55" s="15">
        <f t="shared" si="27"/>
        <v>7.3663850880670767E-3</v>
      </c>
      <c r="W55" s="2">
        <f t="shared" si="28"/>
        <v>0.16277097796055484</v>
      </c>
      <c r="X55" s="30">
        <f t="shared" si="29"/>
        <v>5.0113237555880537E-3</v>
      </c>
      <c r="Y55" s="9">
        <f t="shared" si="15"/>
        <v>6.276012687860371</v>
      </c>
      <c r="Z55" s="1"/>
      <c r="AA55" s="1">
        <f t="shared" si="30"/>
        <v>0</v>
      </c>
      <c r="AB55" s="1">
        <f t="shared" si="31"/>
        <v>0</v>
      </c>
      <c r="AD55" s="1"/>
    </row>
    <row r="56" spans="1:30" x14ac:dyDescent="0.25">
      <c r="K56" s="1">
        <f t="shared" si="16"/>
        <v>55</v>
      </c>
      <c r="L56" s="50">
        <f t="shared" si="17"/>
        <v>417.33340715154003</v>
      </c>
      <c r="M56" s="2">
        <f t="shared" si="18"/>
        <v>6.8389233098213458</v>
      </c>
      <c r="N56" s="6">
        <f t="shared" si="19"/>
        <v>6.1720355786566934</v>
      </c>
      <c r="O56" s="2">
        <f t="shared" si="20"/>
        <v>13.108190710250287</v>
      </c>
      <c r="P56" s="2">
        <f t="shared" si="21"/>
        <v>0</v>
      </c>
      <c r="Q56" s="2">
        <f t="shared" si="22"/>
        <v>6.0203030836704698</v>
      </c>
      <c r="R56" s="7">
        <f t="shared" si="23"/>
        <v>9.8706808580679511E-2</v>
      </c>
      <c r="S56" s="2">
        <f t="shared" si="24"/>
        <v>1.4427907443837868</v>
      </c>
      <c r="T56" s="8">
        <f t="shared" si="25"/>
        <v>0.52486346683876917</v>
      </c>
      <c r="U56" s="2">
        <f t="shared" si="26"/>
        <v>0.40598224602425437</v>
      </c>
      <c r="V56" s="15">
        <f t="shared" si="27"/>
        <v>8.3663484999561728E-3</v>
      </c>
      <c r="W56" s="2">
        <f t="shared" si="28"/>
        <v>0.18677673761657906</v>
      </c>
      <c r="X56" s="30">
        <f t="shared" si="29"/>
        <v>5.750402890839822E-3</v>
      </c>
      <c r="Y56" s="9">
        <f t="shared" si="15"/>
        <v>6.8097226054669386</v>
      </c>
      <c r="Z56" s="1"/>
      <c r="AA56" s="1">
        <f t="shared" si="30"/>
        <v>0</v>
      </c>
      <c r="AB56" s="1">
        <f t="shared" si="31"/>
        <v>0</v>
      </c>
      <c r="AD56" s="1"/>
    </row>
    <row r="57" spans="1:30" x14ac:dyDescent="0.25">
      <c r="K57" s="1">
        <f t="shared" si="16"/>
        <v>56</v>
      </c>
      <c r="L57" s="50">
        <f t="shared" si="17"/>
        <v>417.33382450372801</v>
      </c>
      <c r="M57" s="2">
        <f t="shared" si="18"/>
        <v>7.3901030259211371</v>
      </c>
      <c r="N57" s="6">
        <f t="shared" si="19"/>
        <v>6.6694678006435009</v>
      </c>
      <c r="O57" s="2">
        <f t="shared" si="20"/>
        <v>12.557010994150497</v>
      </c>
      <c r="P57" s="2">
        <f t="shared" si="21"/>
        <v>0</v>
      </c>
      <c r="Q57" s="2">
        <f t="shared" si="22"/>
        <v>6.5236413610346329</v>
      </c>
      <c r="R57" s="7">
        <f t="shared" si="23"/>
        <v>0.10695936900905292</v>
      </c>
      <c r="S57" s="2">
        <f t="shared" si="24"/>
        <v>1.6051975715842335</v>
      </c>
      <c r="T57" s="8">
        <f t="shared" si="25"/>
        <v>0.58394439087056138</v>
      </c>
      <c r="U57" s="2">
        <f t="shared" si="26"/>
        <v>0.46029060232557722</v>
      </c>
      <c r="V57" s="15">
        <f t="shared" si="27"/>
        <v>9.4855172314122615E-3</v>
      </c>
      <c r="W57" s="2">
        <f t="shared" si="28"/>
        <v>0.21394992151635001</v>
      </c>
      <c r="X57" s="30">
        <f t="shared" si="29"/>
        <v>6.5869993387943498E-3</v>
      </c>
      <c r="Y57" s="9">
        <f t="shared" si="15"/>
        <v>7.3764440770933222</v>
      </c>
      <c r="Z57" s="1"/>
      <c r="AA57" s="1">
        <f t="shared" si="30"/>
        <v>0</v>
      </c>
      <c r="AB57" s="1">
        <f t="shared" si="31"/>
        <v>0</v>
      </c>
      <c r="AD57" s="1"/>
    </row>
    <row r="58" spans="1:30" x14ac:dyDescent="0.25">
      <c r="K58" s="1">
        <f t="shared" si="16"/>
        <v>57</v>
      </c>
      <c r="L58" s="50">
        <f t="shared" si="17"/>
        <v>417.33424185591599</v>
      </c>
      <c r="M58" s="2">
        <f t="shared" si="18"/>
        <v>7.9718071836522517</v>
      </c>
      <c r="N58" s="6">
        <f t="shared" si="19"/>
        <v>7.194447917413191</v>
      </c>
      <c r="O58" s="2">
        <f t="shared" si="20"/>
        <v>11.975306836419382</v>
      </c>
      <c r="P58" s="2">
        <f t="shared" si="21"/>
        <v>0</v>
      </c>
      <c r="Q58" s="2">
        <f t="shared" si="22"/>
        <v>7.0567597648162179</v>
      </c>
      <c r="R58" s="7">
        <f t="shared" si="23"/>
        <v>0.1157001940973512</v>
      </c>
      <c r="S58" s="2">
        <f t="shared" si="24"/>
        <v>1.7827776216597824</v>
      </c>
      <c r="T58" s="8">
        <f t="shared" si="25"/>
        <v>0.64854508302697145</v>
      </c>
      <c r="U58" s="2">
        <f t="shared" si="26"/>
        <v>0.52095559629273602</v>
      </c>
      <c r="V58" s="15">
        <f t="shared" si="27"/>
        <v>1.0735681459644713E-2</v>
      </c>
      <c r="W58" s="2">
        <f t="shared" si="28"/>
        <v>0.24464988226445877</v>
      </c>
      <c r="X58" s="30">
        <f t="shared" si="29"/>
        <v>7.5321766948577926E-3</v>
      </c>
      <c r="Y58" s="9">
        <f t="shared" si="15"/>
        <v>7.9769610526920163</v>
      </c>
      <c r="Z58" s="1"/>
      <c r="AA58" s="1">
        <f t="shared" si="30"/>
        <v>0</v>
      </c>
      <c r="AB58" s="1">
        <f t="shared" si="31"/>
        <v>0</v>
      </c>
      <c r="AD58" s="1"/>
    </row>
    <row r="59" spans="1:30" x14ac:dyDescent="0.25">
      <c r="K59" s="1">
        <f t="shared" si="16"/>
        <v>58</v>
      </c>
      <c r="L59" s="50">
        <f t="shared" si="17"/>
        <v>417.33465920810403</v>
      </c>
      <c r="M59" s="2">
        <f t="shared" si="18"/>
        <v>8.584334102575701</v>
      </c>
      <c r="N59" s="6">
        <f t="shared" si="19"/>
        <v>7.7472451583255548</v>
      </c>
      <c r="O59" s="2">
        <f t="shared" si="20"/>
        <v>11.362779917495933</v>
      </c>
      <c r="P59" s="2">
        <f t="shared" si="21"/>
        <v>0</v>
      </c>
      <c r="Q59" s="2">
        <f t="shared" si="22"/>
        <v>7.6201605511409118</v>
      </c>
      <c r="R59" s="7">
        <f t="shared" si="23"/>
        <v>0.12493751866341783</v>
      </c>
      <c r="S59" s="2">
        <f t="shared" si="24"/>
        <v>1.9765572017573434</v>
      </c>
      <c r="T59" s="8">
        <f t="shared" si="25"/>
        <v>0.71903889691403389</v>
      </c>
      <c r="U59" s="2">
        <f t="shared" si="26"/>
        <v>0.58858994802132858</v>
      </c>
      <c r="V59" s="15">
        <f t="shared" si="27"/>
        <v>1.2129467918711234E-2</v>
      </c>
      <c r="W59" s="2">
        <f t="shared" si="28"/>
        <v>0.27926816036823404</v>
      </c>
      <c r="X59" s="30">
        <f t="shared" si="29"/>
        <v>8.5979895419185503E-3</v>
      </c>
      <c r="Y59" s="9">
        <f t="shared" si="15"/>
        <v>8.6119490313636362</v>
      </c>
      <c r="Z59" s="1"/>
      <c r="AA59" s="1">
        <f t="shared" si="30"/>
        <v>0</v>
      </c>
      <c r="AB59" s="1">
        <f t="shared" si="31"/>
        <v>0</v>
      </c>
      <c r="AD59" s="1"/>
    </row>
    <row r="60" spans="1:30" x14ac:dyDescent="0.25">
      <c r="K60" s="1">
        <f t="shared" si="16"/>
        <v>59</v>
      </c>
      <c r="L60" s="50">
        <f t="shared" si="17"/>
        <v>417.33507656029201</v>
      </c>
      <c r="M60" s="2">
        <f t="shared" si="18"/>
        <v>9.2278382167567568</v>
      </c>
      <c r="N60" s="6">
        <f t="shared" si="19"/>
        <v>8.3279988980309927</v>
      </c>
      <c r="O60" s="2">
        <f t="shared" si="20"/>
        <v>10.719275803314877</v>
      </c>
      <c r="P60" s="2">
        <f t="shared" si="21"/>
        <v>0</v>
      </c>
      <c r="Q60" s="2">
        <f t="shared" si="22"/>
        <v>8.2142221506327466</v>
      </c>
      <c r="R60" s="7">
        <f t="shared" si="23"/>
        <v>0.13467754732496859</v>
      </c>
      <c r="S60" s="2">
        <f t="shared" si="24"/>
        <v>2.1875859947948189</v>
      </c>
      <c r="T60" s="8">
        <f t="shared" si="25"/>
        <v>0.79580768985757078</v>
      </c>
      <c r="U60" s="2">
        <f t="shared" si="26"/>
        <v>0.66384778050955395</v>
      </c>
      <c r="V60" s="15">
        <f t="shared" si="27"/>
        <v>1.3680356560058868E-2</v>
      </c>
      <c r="W60" s="2">
        <f t="shared" si="28"/>
        <v>0.31823018463319974</v>
      </c>
      <c r="X60" s="30">
        <f t="shared" si="29"/>
        <v>9.7975358014006121E-3</v>
      </c>
      <c r="Y60" s="9">
        <f t="shared" si="15"/>
        <v>9.2819620275749912</v>
      </c>
      <c r="Z60" s="1"/>
      <c r="AA60" s="1">
        <f t="shared" si="30"/>
        <v>0</v>
      </c>
      <c r="AB60" s="1">
        <f t="shared" si="31"/>
        <v>0</v>
      </c>
      <c r="AD60" s="1"/>
    </row>
    <row r="61" spans="1:30" x14ac:dyDescent="0.25">
      <c r="K61" s="1">
        <f t="shared" si="16"/>
        <v>60</v>
      </c>
      <c r="L61" s="50">
        <f t="shared" si="17"/>
        <v>417.33549391247999</v>
      </c>
      <c r="M61" s="2">
        <f t="shared" ref="M61:M141" si="33">_xlfn.NORM.DIST($L61,$A$2,$A$30,$A$32)</f>
        <v>9.902317910925607</v>
      </c>
      <c r="N61" s="6">
        <f t="shared" ref="N61:N141" si="34">M61*$A$41*$A$4</f>
        <v>8.9367076787703947</v>
      </c>
      <c r="O61" s="2">
        <f t="shared" ref="O61" si="35">+ABS(M61-A$44)</f>
        <v>10.044796109146027</v>
      </c>
      <c r="P61" s="2">
        <f t="shared" ref="P61" si="36">+IF(M61-A$44&lt;0,0,A$44*$A$41)</f>
        <v>0</v>
      </c>
      <c r="Q61" s="2">
        <f t="shared" ref="Q61:Q141" si="37">_xlfn.NORM.DIST($L61,$B$2,$A$30,$A$32)</f>
        <v>8.8391865519041737</v>
      </c>
      <c r="R61" s="7">
        <f t="shared" ref="R61:R141" si="38">+Q61*$B$41*$B$4</f>
        <v>0.14492424764365547</v>
      </c>
      <c r="S61" s="2">
        <f t="shared" ref="S61:S141" si="39">_xlfn.NORM.DIST($L61,$C$2,$A$30,$A$32)</f>
        <v>2.4169319050933322</v>
      </c>
      <c r="T61" s="8">
        <f t="shared" ref="T61:T141" si="40">+S61*$C$41*$C$4</f>
        <v>0.87923994782924442</v>
      </c>
      <c r="U61" s="2">
        <f t="shared" ref="U61:U141" si="41">_xlfn.NORM.DIST($L61,$D$2,$A$30,$A$32)</f>
        <v>0.74742515083106154</v>
      </c>
      <c r="V61" s="15">
        <f t="shared" ref="V61:V141" si="42">+U61*$D$41*$D$4</f>
        <v>1.5402691498759249E-2</v>
      </c>
      <c r="W61" s="2">
        <f t="shared" ref="W61:W141" si="43">_xlfn.NORM.DIST($L61,$E$2,$A$30,$A$32)</f>
        <v>0.36199689953651393</v>
      </c>
      <c r="X61" s="30">
        <f t="shared" ref="X61:X141" si="44">+W61*$E$41*$E$4</f>
        <v>1.1145006836146004E-2</v>
      </c>
      <c r="Y61" s="9">
        <f t="shared" si="15"/>
        <v>9.9874195725782009</v>
      </c>
      <c r="Z61" s="1"/>
      <c r="AA61" s="1">
        <f t="shared" ref="AA61" si="45">+IF(ABS(($F$2-$L61)/F$2*1000000)&lt;=$A$34,Y61,0)</f>
        <v>0</v>
      </c>
      <c r="AB61" s="1">
        <f t="shared" ref="AB61" si="46">+IF(ABS(($A$2-$L61)/A$2*1000000)&lt;=$A$34,N61,0)</f>
        <v>0</v>
      </c>
      <c r="AD61" s="1"/>
    </row>
    <row r="62" spans="1:30" x14ac:dyDescent="0.25">
      <c r="K62" s="1">
        <f t="shared" ref="K62:K125" si="47">+K61+1</f>
        <v>61</v>
      </c>
      <c r="L62" s="50">
        <f t="shared" si="17"/>
        <v>417.33591126466803</v>
      </c>
      <c r="M62" s="2">
        <f t="shared" si="33"/>
        <v>10.607603841055633</v>
      </c>
      <c r="N62" s="6">
        <f t="shared" si="34"/>
        <v>9.5732186698553665</v>
      </c>
      <c r="O62" s="2">
        <f t="shared" ref="O62:O125" si="48">+ABS(M62-A$44)</f>
        <v>9.3395101790160009</v>
      </c>
      <c r="P62" s="2">
        <f t="shared" ref="P62:P125" si="49">+IF(M62-A$44&lt;0,0,A$44*$A$41)</f>
        <v>0</v>
      </c>
      <c r="Q62" s="2">
        <f t="shared" si="37"/>
        <v>9.4951469222414122</v>
      </c>
      <c r="R62" s="7">
        <f t="shared" si="38"/>
        <v>0.15567914715810216</v>
      </c>
      <c r="S62" s="2">
        <f t="shared" si="39"/>
        <v>2.6656751820876252</v>
      </c>
      <c r="T62" s="8">
        <f t="shared" si="40"/>
        <v>0.96972864774935741</v>
      </c>
      <c r="U62" s="2">
        <f t="shared" si="41"/>
        <v>0.84006026198312012</v>
      </c>
      <c r="V62" s="15">
        <f t="shared" si="42"/>
        <v>1.7311685379205924E-2</v>
      </c>
      <c r="W62" s="2">
        <f t="shared" si="43"/>
        <v>0.41106629101631637</v>
      </c>
      <c r="X62" s="30">
        <f t="shared" si="44"/>
        <v>1.265573442576935E-2</v>
      </c>
      <c r="Y62" s="9">
        <f t="shared" si="15"/>
        <v>10.7285938845678</v>
      </c>
      <c r="Z62" s="1"/>
      <c r="AA62" s="1">
        <f t="shared" ref="AA62:AA125" si="50">+IF(ABS(($F$2-$L62)/F$2*1000000)&lt;=$A$34,Y62,0)</f>
        <v>0</v>
      </c>
      <c r="AB62" s="1">
        <f t="shared" ref="AB62:AB125" si="51">+IF(ABS(($A$2-$L62)/A$2*1000000)&lt;=$A$34,N62,0)</f>
        <v>0</v>
      </c>
      <c r="AD62" s="1"/>
    </row>
    <row r="63" spans="1:30" x14ac:dyDescent="0.25">
      <c r="K63" s="1">
        <f t="shared" si="47"/>
        <v>62</v>
      </c>
      <c r="L63" s="50">
        <f t="shared" si="17"/>
        <v>417.33632861685601</v>
      </c>
      <c r="M63" s="2">
        <f t="shared" si="33"/>
        <v>11.343347902686723</v>
      </c>
      <c r="N63" s="6">
        <f t="shared" si="34"/>
        <v>10.237217711729562</v>
      </c>
      <c r="O63" s="2">
        <f t="shared" si="48"/>
        <v>8.6037661173849109</v>
      </c>
      <c r="P63" s="2">
        <f t="shared" si="49"/>
        <v>0</v>
      </c>
      <c r="Q63" s="2">
        <f t="shared" si="37"/>
        <v>10.18203561870407</v>
      </c>
      <c r="R63" s="7">
        <f t="shared" si="38"/>
        <v>0.16694113681803721</v>
      </c>
      <c r="S63" s="2">
        <f t="shared" si="39"/>
        <v>2.9349018098243587</v>
      </c>
      <c r="T63" s="8">
        <f t="shared" si="40"/>
        <v>1.0676688526954077</v>
      </c>
      <c r="U63" s="2">
        <f t="shared" si="41"/>
        <v>0.94253331233733273</v>
      </c>
      <c r="V63" s="15">
        <f t="shared" si="42"/>
        <v>1.942341627264426E-2</v>
      </c>
      <c r="W63" s="2">
        <f t="shared" si="43"/>
        <v>0.46597477954956457</v>
      </c>
      <c r="X63" s="30">
        <f t="shared" si="44"/>
        <v>1.434623365614679E-2</v>
      </c>
      <c r="Y63" s="9">
        <f t="shared" si="15"/>
        <v>11.505597351171797</v>
      </c>
      <c r="Z63" s="1"/>
      <c r="AA63" s="1">
        <f t="shared" si="50"/>
        <v>0</v>
      </c>
      <c r="AB63" s="1">
        <f t="shared" si="51"/>
        <v>0</v>
      </c>
      <c r="AD63" s="1"/>
    </row>
    <row r="64" spans="1:30" x14ac:dyDescent="0.25">
      <c r="K64" s="1">
        <f t="shared" si="47"/>
        <v>63</v>
      </c>
      <c r="L64" s="50">
        <f t="shared" si="17"/>
        <v>417.33674596904399</v>
      </c>
      <c r="M64" s="2">
        <f t="shared" si="33"/>
        <v>12.109013014484331</v>
      </c>
      <c r="N64" s="6">
        <f t="shared" si="34"/>
        <v>10.928220095769227</v>
      </c>
      <c r="O64" s="2">
        <f t="shared" si="48"/>
        <v>7.838101005587303</v>
      </c>
      <c r="P64" s="2">
        <f t="shared" si="49"/>
        <v>0</v>
      </c>
      <c r="Q64" s="2">
        <f t="shared" si="37"/>
        <v>10.899612749972228</v>
      </c>
      <c r="R64" s="7">
        <f t="shared" si="38"/>
        <v>0.17870628344829217</v>
      </c>
      <c r="S64" s="2">
        <f t="shared" si="39"/>
        <v>3.2256961582158397</v>
      </c>
      <c r="T64" s="8">
        <f t="shared" si="40"/>
        <v>1.1734550385494489</v>
      </c>
      <c r="U64" s="2">
        <f t="shared" si="41"/>
        <v>1.0556659389179994</v>
      </c>
      <c r="V64" s="15">
        <f t="shared" si="42"/>
        <v>2.175481620443516E-2</v>
      </c>
      <c r="W64" s="2">
        <f t="shared" si="43"/>
        <v>0.52729844685090244</v>
      </c>
      <c r="X64" s="30">
        <f t="shared" si="44"/>
        <v>1.6234240686499864E-2</v>
      </c>
      <c r="Y64" s="9">
        <f t="shared" si="15"/>
        <v>12.318370474657902</v>
      </c>
      <c r="Z64" s="1"/>
      <c r="AA64" s="1">
        <f t="shared" si="50"/>
        <v>0</v>
      </c>
      <c r="AB64" s="1">
        <f t="shared" si="51"/>
        <v>0</v>
      </c>
      <c r="AD64" s="1"/>
    </row>
    <row r="65" spans="11:30" x14ac:dyDescent="0.25">
      <c r="K65" s="1">
        <f t="shared" si="47"/>
        <v>64</v>
      </c>
      <c r="L65" s="50">
        <f t="shared" si="17"/>
        <v>417.33716332123203</v>
      </c>
      <c r="M65" s="2">
        <f t="shared" si="33"/>
        <v>12.903863883578936</v>
      </c>
      <c r="N65" s="6">
        <f t="shared" si="34"/>
        <v>11.645562230127252</v>
      </c>
      <c r="O65" s="2">
        <f t="shared" si="48"/>
        <v>7.0432501364926985</v>
      </c>
      <c r="P65" s="2">
        <f t="shared" si="49"/>
        <v>0</v>
      </c>
      <c r="Q65" s="2">
        <f t="shared" si="37"/>
        <v>11.647455451796901</v>
      </c>
      <c r="R65" s="7">
        <f t="shared" si="38"/>
        <v>0.19096765391279397</v>
      </c>
      <c r="S65" s="2">
        <f t="shared" si="39"/>
        <v>3.5391329000366665</v>
      </c>
      <c r="T65" s="8">
        <f t="shared" si="40"/>
        <v>1.2874781535348379</v>
      </c>
      <c r="U65" s="2">
        <f t="shared" si="41"/>
        <v>1.1803202101346544</v>
      </c>
      <c r="V65" s="15">
        <f t="shared" si="42"/>
        <v>2.432365039661874E-2</v>
      </c>
      <c r="W65" s="2">
        <f t="shared" si="43"/>
        <v>0.59565405988912379</v>
      </c>
      <c r="X65" s="30">
        <f t="shared" si="44"/>
        <v>1.83387442763796E-2</v>
      </c>
      <c r="Y65" s="9">
        <f t="shared" si="15"/>
        <v>13.166670432247884</v>
      </c>
      <c r="Z65" s="1"/>
      <c r="AA65" s="1">
        <f t="shared" si="50"/>
        <v>0</v>
      </c>
      <c r="AB65" s="1">
        <f t="shared" si="51"/>
        <v>0</v>
      </c>
      <c r="AD65" s="1"/>
    </row>
    <row r="66" spans="11:30" x14ac:dyDescent="0.25">
      <c r="K66" s="1">
        <f t="shared" si="47"/>
        <v>65</v>
      </c>
      <c r="L66" s="50">
        <f t="shared" si="17"/>
        <v>417.33758067342001</v>
      </c>
      <c r="M66" s="2">
        <f t="shared" si="33"/>
        <v>13.726958921179603</v>
      </c>
      <c r="N66" s="6">
        <f t="shared" si="34"/>
        <v>12.388394343683998</v>
      </c>
      <c r="O66" s="2">
        <f t="shared" si="48"/>
        <v>6.2201550988920307</v>
      </c>
      <c r="P66" s="2">
        <f t="shared" si="49"/>
        <v>0</v>
      </c>
      <c r="Q66" s="2">
        <f t="shared" si="37"/>
        <v>12.42494804426093</v>
      </c>
      <c r="R66" s="7">
        <f t="shared" si="38"/>
        <v>0.20371515373641644</v>
      </c>
      <c r="S66" s="2">
        <f t="shared" si="39"/>
        <v>3.8762682083418194</v>
      </c>
      <c r="T66" s="8">
        <f t="shared" si="40"/>
        <v>1.410122415982179</v>
      </c>
      <c r="U66" s="2">
        <f t="shared" si="41"/>
        <v>1.3173971242889311</v>
      </c>
      <c r="V66" s="15">
        <f t="shared" si="42"/>
        <v>2.7148486325638009E-2</v>
      </c>
      <c r="W66" s="2">
        <f t="shared" si="43"/>
        <v>0.67169985384080733</v>
      </c>
      <c r="X66" s="30">
        <f t="shared" si="44"/>
        <v>2.0680009890910574E-2</v>
      </c>
      <c r="Y66" s="9">
        <f t="shared" si="15"/>
        <v>14.050060409619142</v>
      </c>
      <c r="Z66" s="1"/>
      <c r="AA66" s="1">
        <f t="shared" si="50"/>
        <v>0</v>
      </c>
      <c r="AB66" s="1">
        <f t="shared" si="51"/>
        <v>0</v>
      </c>
      <c r="AD66" s="1"/>
    </row>
    <row r="67" spans="11:30" x14ac:dyDescent="0.25">
      <c r="K67" s="1">
        <f t="shared" si="47"/>
        <v>66</v>
      </c>
      <c r="L67" s="50">
        <f t="shared" si="17"/>
        <v>417.33799802560799</v>
      </c>
      <c r="M67" s="2">
        <f t="shared" si="33"/>
        <v>14.577143474244581</v>
      </c>
      <c r="N67" s="6">
        <f t="shared" si="34"/>
        <v>13.155674377721763</v>
      </c>
      <c r="O67" s="2">
        <f t="shared" si="48"/>
        <v>5.3699705458270532</v>
      </c>
      <c r="P67" s="2">
        <f t="shared" si="49"/>
        <v>0</v>
      </c>
      <c r="Q67" s="2">
        <f t="shared" si="37"/>
        <v>13.231273240198348</v>
      </c>
      <c r="R67" s="7">
        <f t="shared" si="38"/>
        <v>0.21693538296126291</v>
      </c>
      <c r="S67" s="2">
        <f t="shared" si="39"/>
        <v>4.2381302598235724</v>
      </c>
      <c r="T67" s="8">
        <f t="shared" si="40"/>
        <v>1.5417618596072626</v>
      </c>
      <c r="U67" s="2">
        <f t="shared" si="41"/>
        <v>1.4678345713600005</v>
      </c>
      <c r="V67" s="15">
        <f t="shared" si="42"/>
        <v>3.0248651719484036E-2</v>
      </c>
      <c r="W67" s="2">
        <f t="shared" si="43"/>
        <v>0.75613603369788984</v>
      </c>
      <c r="X67" s="30">
        <f t="shared" si="44"/>
        <v>2.3279595144071883E-2</v>
      </c>
      <c r="Y67" s="9">
        <f t="shared" ref="Y67:Y130" si="52">+(N67+IFERROR(R67,0)+IFERROR(T67,0)+IFERROR(V67,0)+IFERROR(X67,0))*F$4</f>
        <v>14.967899867153843</v>
      </c>
      <c r="Z67" s="1"/>
      <c r="AA67" s="1">
        <f t="shared" si="50"/>
        <v>0</v>
      </c>
      <c r="AB67" s="1">
        <f t="shared" si="51"/>
        <v>0</v>
      </c>
      <c r="AD67" s="1"/>
    </row>
    <row r="68" spans="11:30" x14ac:dyDescent="0.25">
      <c r="K68" s="1">
        <f t="shared" si="47"/>
        <v>67</v>
      </c>
      <c r="L68" s="50">
        <f t="shared" si="17"/>
        <v>417.33841537779603</v>
      </c>
      <c r="M68" s="2">
        <f t="shared" si="33"/>
        <v>15.453044530403048</v>
      </c>
      <c r="N68" s="6">
        <f t="shared" si="34"/>
        <v>13.946163207188437</v>
      </c>
      <c r="O68" s="2">
        <f t="shared" si="48"/>
        <v>4.4940694896685862</v>
      </c>
      <c r="P68" s="2">
        <f t="shared" si="49"/>
        <v>0</v>
      </c>
      <c r="Q68" s="2">
        <f t="shared" si="37"/>
        <v>14.065404569752854</v>
      </c>
      <c r="R68" s="7">
        <f t="shared" si="38"/>
        <v>0.23061151194234511</v>
      </c>
      <c r="S68" s="2">
        <f t="shared" si="39"/>
        <v>4.6257090797222729</v>
      </c>
      <c r="T68" s="8">
        <f t="shared" si="40"/>
        <v>1.6827566392571651</v>
      </c>
      <c r="U68" s="2">
        <f t="shared" si="41"/>
        <v>1.6326047169209563</v>
      </c>
      <c r="V68" s="15">
        <f t="shared" si="42"/>
        <v>3.3644180646305893E-2</v>
      </c>
      <c r="W68" s="2">
        <f t="shared" si="43"/>
        <v>0.84970495234977839</v>
      </c>
      <c r="X68" s="30">
        <f t="shared" si="44"/>
        <v>2.6160355281413611E-2</v>
      </c>
      <c r="Y68" s="9">
        <f t="shared" si="52"/>
        <v>15.919335894315669</v>
      </c>
      <c r="Z68" s="1"/>
      <c r="AA68" s="1">
        <f t="shared" si="50"/>
        <v>0</v>
      </c>
      <c r="AB68" s="1">
        <f t="shared" si="51"/>
        <v>0</v>
      </c>
      <c r="AD68" s="1"/>
    </row>
    <row r="69" spans="11:30" x14ac:dyDescent="0.25">
      <c r="K69" s="1">
        <f t="shared" si="47"/>
        <v>68</v>
      </c>
      <c r="L69" s="50">
        <f t="shared" si="17"/>
        <v>417.33883272998401</v>
      </c>
      <c r="M69" s="2">
        <f t="shared" si="33"/>
        <v>16.353067047943266</v>
      </c>
      <c r="N69" s="6">
        <f t="shared" si="34"/>
        <v>14.758421328561568</v>
      </c>
      <c r="O69" s="2">
        <f t="shared" si="48"/>
        <v>3.5940469721283677</v>
      </c>
      <c r="P69" s="2">
        <f t="shared" si="49"/>
        <v>0</v>
      </c>
      <c r="Q69" s="2">
        <f t="shared" si="37"/>
        <v>14.926100184696176</v>
      </c>
      <c r="R69" s="7">
        <f t="shared" si="38"/>
        <v>0.24472317976532859</v>
      </c>
      <c r="S69" s="2">
        <f t="shared" si="39"/>
        <v>5.0399457768621883</v>
      </c>
      <c r="T69" s="8">
        <f t="shared" si="40"/>
        <v>1.8334491147939111</v>
      </c>
      <c r="U69" s="2">
        <f t="shared" si="41"/>
        <v>1.8127107701080265</v>
      </c>
      <c r="V69" s="15">
        <f t="shared" si="42"/>
        <v>3.7355746909783952E-2</v>
      </c>
      <c r="W69" s="2">
        <f t="shared" si="43"/>
        <v>0.95319092196834299</v>
      </c>
      <c r="X69" s="30">
        <f t="shared" si="44"/>
        <v>2.9346437373058056E-2</v>
      </c>
      <c r="Y69" s="9">
        <f t="shared" si="52"/>
        <v>16.903295807403648</v>
      </c>
      <c r="Z69" s="1"/>
      <c r="AA69" s="1">
        <f t="shared" si="50"/>
        <v>0</v>
      </c>
      <c r="AB69" s="1">
        <f t="shared" si="51"/>
        <v>0</v>
      </c>
      <c r="AD69" s="1"/>
    </row>
    <row r="70" spans="11:30" x14ac:dyDescent="0.25">
      <c r="K70" s="1">
        <f t="shared" si="47"/>
        <v>69</v>
      </c>
      <c r="L70" s="50">
        <f t="shared" si="17"/>
        <v>417.33925008217199</v>
      </c>
      <c r="M70" s="2">
        <f t="shared" si="33"/>
        <v>17.275392052038463</v>
      </c>
      <c r="N70" s="6">
        <f t="shared" si="34"/>
        <v>15.590807141718015</v>
      </c>
      <c r="O70" s="2">
        <f t="shared" si="48"/>
        <v>2.6717219680331716</v>
      </c>
      <c r="P70" s="2">
        <f t="shared" si="49"/>
        <v>0</v>
      </c>
      <c r="Q70" s="2">
        <f t="shared" si="37"/>
        <v>15.811898199779973</v>
      </c>
      <c r="R70" s="7">
        <f t="shared" si="38"/>
        <v>0.25924641786494851</v>
      </c>
      <c r="S70" s="2">
        <f t="shared" si="39"/>
        <v>5.4817212299360074</v>
      </c>
      <c r="T70" s="8">
        <f t="shared" si="40"/>
        <v>1.9941597353514506</v>
      </c>
      <c r="U70" s="2">
        <f t="shared" si="41"/>
        <v>2.009183101218845</v>
      </c>
      <c r="V70" s="15">
        <f t="shared" si="42"/>
        <v>4.1404584041872944E-2</v>
      </c>
      <c r="W70" s="2">
        <f t="shared" si="43"/>
        <v>1.0674196148735848</v>
      </c>
      <c r="X70" s="30">
        <f t="shared" si="44"/>
        <v>3.2863261867806332E-2</v>
      </c>
      <c r="Y70" s="9">
        <f t="shared" si="52"/>
        <v>17.918481140844094</v>
      </c>
      <c r="Z70" s="1"/>
      <c r="AA70" s="1">
        <f t="shared" si="50"/>
        <v>0</v>
      </c>
      <c r="AB70" s="1">
        <f t="shared" si="51"/>
        <v>0</v>
      </c>
      <c r="AD70" s="1"/>
    </row>
    <row r="71" spans="11:30" x14ac:dyDescent="0.25">
      <c r="K71" s="1">
        <f t="shared" si="47"/>
        <v>70</v>
      </c>
      <c r="L71" s="50">
        <f t="shared" si="17"/>
        <v>417.33966743436002</v>
      </c>
      <c r="M71" s="2">
        <f t="shared" si="33"/>
        <v>18.217976621484095</v>
      </c>
      <c r="N71" s="6">
        <f t="shared" si="34"/>
        <v>16.441476937964527</v>
      </c>
      <c r="O71" s="2">
        <f t="shared" si="48"/>
        <v>1.7291373985875396</v>
      </c>
      <c r="P71" s="2">
        <f t="shared" si="49"/>
        <v>0</v>
      </c>
      <c r="Q71" s="2">
        <f t="shared" si="37"/>
        <v>16.721113715937278</v>
      </c>
      <c r="R71" s="7">
        <f t="shared" si="38"/>
        <v>0.27415360121844945</v>
      </c>
      <c r="S71" s="2">
        <f t="shared" si="39"/>
        <v>5.951844297240136</v>
      </c>
      <c r="T71" s="8">
        <f t="shared" si="40"/>
        <v>2.1651827502318985</v>
      </c>
      <c r="U71" s="2">
        <f t="shared" si="41"/>
        <v>2.2230746783054767</v>
      </c>
      <c r="V71" s="15">
        <f t="shared" si="42"/>
        <v>4.5812391261613017E-2</v>
      </c>
      <c r="W71" s="2">
        <f t="shared" si="43"/>
        <v>1.1932570095136281</v>
      </c>
      <c r="X71" s="30">
        <f t="shared" si="44"/>
        <v>3.6737490142417902E-2</v>
      </c>
      <c r="Y71" s="9">
        <f t="shared" si="52"/>
        <v>18.963363170818909</v>
      </c>
      <c r="Z71" s="1"/>
      <c r="AA71" s="1">
        <f t="shared" si="50"/>
        <v>0</v>
      </c>
      <c r="AB71" s="1">
        <f t="shared" si="51"/>
        <v>0</v>
      </c>
      <c r="AD71" s="1"/>
    </row>
    <row r="72" spans="11:30" x14ac:dyDescent="0.25">
      <c r="K72" s="1">
        <f t="shared" si="47"/>
        <v>71</v>
      </c>
      <c r="L72" s="50">
        <f t="shared" si="17"/>
        <v>417.340084786548</v>
      </c>
      <c r="M72" s="2">
        <f t="shared" si="33"/>
        <v>19.178555877162111</v>
      </c>
      <c r="N72" s="6">
        <f t="shared" si="34"/>
        <v>17.308386694599765</v>
      </c>
      <c r="O72" s="2">
        <f t="shared" si="48"/>
        <v>0.76855814290952296</v>
      </c>
      <c r="P72" s="2">
        <f t="shared" si="49"/>
        <v>0</v>
      </c>
      <c r="Q72" s="2">
        <f t="shared" si="37"/>
        <v>17.651837661153255</v>
      </c>
      <c r="R72" s="7">
        <f t="shared" si="38"/>
        <v>0.28941342934090297</v>
      </c>
      <c r="S72" s="2">
        <f t="shared" si="39"/>
        <v>6.4510396360649018</v>
      </c>
      <c r="T72" s="8">
        <f t="shared" si="40"/>
        <v>2.3467817778006705</v>
      </c>
      <c r="U72" s="2">
        <f t="shared" si="41"/>
        <v>2.4554557980556755</v>
      </c>
      <c r="V72" s="15">
        <f t="shared" si="42"/>
        <v>5.0601224890865028E-2</v>
      </c>
      <c r="W72" s="2">
        <f t="shared" si="43"/>
        <v>1.3316078379545975</v>
      </c>
      <c r="X72" s="30">
        <f t="shared" si="44"/>
        <v>4.0996976703588116E-2</v>
      </c>
      <c r="Y72" s="9">
        <f t="shared" si="52"/>
        <v>20.036180103335795</v>
      </c>
      <c r="Z72" s="1"/>
      <c r="AA72" s="1">
        <f t="shared" si="50"/>
        <v>0</v>
      </c>
      <c r="AB72" s="1">
        <f t="shared" si="51"/>
        <v>0</v>
      </c>
      <c r="AD72" s="1"/>
    </row>
    <row r="73" spans="11:30" x14ac:dyDescent="0.25">
      <c r="K73" s="1">
        <f t="shared" si="47"/>
        <v>72</v>
      </c>
      <c r="L73" s="50">
        <f t="shared" si="17"/>
        <v>417.34050213873599</v>
      </c>
      <c r="M73" s="2">
        <f t="shared" si="33"/>
        <v>20.154647064931524</v>
      </c>
      <c r="N73" s="6">
        <f t="shared" si="34"/>
        <v>18.189295759667708</v>
      </c>
      <c r="O73" s="2">
        <f t="shared" si="48"/>
        <v>0.20753304485988977</v>
      </c>
      <c r="P73" s="2">
        <f t="shared" si="49"/>
        <v>18.001999999999999</v>
      </c>
      <c r="Q73" s="2">
        <f t="shared" si="37"/>
        <v>18.601937570416634</v>
      </c>
      <c r="R73" s="7">
        <f t="shared" si="38"/>
        <v>0.30499093907302172</v>
      </c>
      <c r="S73" s="2">
        <f t="shared" si="39"/>
        <v>6.9799352307643723</v>
      </c>
      <c r="T73" s="8">
        <f t="shared" si="40"/>
        <v>2.5391852684040694</v>
      </c>
      <c r="U73" s="2">
        <f t="shared" si="41"/>
        <v>2.707408092747194</v>
      </c>
      <c r="V73" s="15">
        <f t="shared" si="42"/>
        <v>5.5793374851597473E-2</v>
      </c>
      <c r="W73" s="2">
        <f t="shared" si="43"/>
        <v>1.4834134925326172</v>
      </c>
      <c r="X73" s="30">
        <f t="shared" si="44"/>
        <v>4.5670704738838851E-2</v>
      </c>
      <c r="Y73" s="9">
        <f t="shared" si="52"/>
        <v>21.134936046735234</v>
      </c>
      <c r="Z73" s="1"/>
      <c r="AA73" s="1">
        <f t="shared" si="50"/>
        <v>0</v>
      </c>
      <c r="AB73" s="1">
        <f t="shared" si="51"/>
        <v>0</v>
      </c>
      <c r="AD73" s="1"/>
    </row>
    <row r="74" spans="11:30" x14ac:dyDescent="0.25">
      <c r="K74" s="1">
        <f t="shared" si="47"/>
        <v>73</v>
      </c>
      <c r="L74" s="50">
        <f t="shared" si="17"/>
        <v>417.34091949092402</v>
      </c>
      <c r="M74" s="2">
        <f t="shared" si="33"/>
        <v>21.143555801008088</v>
      </c>
      <c r="N74" s="6">
        <f t="shared" si="34"/>
        <v>19.081772488328149</v>
      </c>
      <c r="O74" s="2">
        <f t="shared" si="48"/>
        <v>1.1964417809364534</v>
      </c>
      <c r="P74" s="2">
        <f t="shared" si="49"/>
        <v>18.001999999999999</v>
      </c>
      <c r="Q74" s="2">
        <f t="shared" si="37"/>
        <v>19.569060405495314</v>
      </c>
      <c r="R74" s="7">
        <f t="shared" si="38"/>
        <v>0.32084755081322569</v>
      </c>
      <c r="S74" s="2">
        <f t="shared" si="39"/>
        <v>7.5390497389421727</v>
      </c>
      <c r="T74" s="8">
        <f t="shared" si="40"/>
        <v>2.742581901120472</v>
      </c>
      <c r="U74" s="2">
        <f t="shared" si="41"/>
        <v>2.9800178015133261</v>
      </c>
      <c r="V74" s="15">
        <f t="shared" si="42"/>
        <v>6.1411226002341543E-2</v>
      </c>
      <c r="W74" s="2">
        <f t="shared" si="43"/>
        <v>1.6496493507417092</v>
      </c>
      <c r="X74" s="30">
        <f t="shared" si="44"/>
        <v>5.0788703756302948E-2</v>
      </c>
      <c r="Y74" s="9">
        <f t="shared" si="52"/>
        <v>22.257401870020495</v>
      </c>
      <c r="Z74" s="1"/>
      <c r="AA74" s="1">
        <f t="shared" si="50"/>
        <v>0</v>
      </c>
      <c r="AB74" s="1">
        <f t="shared" si="51"/>
        <v>0</v>
      </c>
      <c r="AD74" s="1"/>
    </row>
    <row r="75" spans="11:30" x14ac:dyDescent="0.25">
      <c r="K75" s="1">
        <f t="shared" si="47"/>
        <v>74</v>
      </c>
      <c r="L75" s="50">
        <f t="shared" si="17"/>
        <v>417.341336843112</v>
      </c>
      <c r="M75" s="2">
        <f t="shared" si="33"/>
        <v>22.142384528069101</v>
      </c>
      <c r="N75" s="6">
        <f t="shared" si="34"/>
        <v>19.983201874376636</v>
      </c>
      <c r="O75" s="2">
        <f t="shared" si="48"/>
        <v>2.195270507997467</v>
      </c>
      <c r="P75" s="2">
        <f t="shared" si="49"/>
        <v>18.001999999999999</v>
      </c>
      <c r="Q75" s="2">
        <f t="shared" si="37"/>
        <v>20.550637498863267</v>
      </c>
      <c r="R75" s="7">
        <f t="shared" si="38"/>
        <v>0.33694114957655891</v>
      </c>
      <c r="S75" s="2">
        <f t="shared" si="39"/>
        <v>8.1287797784938416</v>
      </c>
      <c r="T75" s="8">
        <f t="shared" si="40"/>
        <v>2.9571159589961011</v>
      </c>
      <c r="U75" s="2">
        <f t="shared" si="41"/>
        <v>3.2743683031084583</v>
      </c>
      <c r="V75" s="15">
        <f t="shared" si="42"/>
        <v>6.7477104255881368E-2</v>
      </c>
      <c r="W75" s="2">
        <f t="shared" si="43"/>
        <v>1.8313214805883375</v>
      </c>
      <c r="X75" s="30">
        <f t="shared" si="44"/>
        <v>5.6381948150578891E-2</v>
      </c>
      <c r="Y75" s="9">
        <f t="shared" si="52"/>
        <v>23.401118035355761</v>
      </c>
      <c r="Z75" s="1"/>
      <c r="AA75" s="1">
        <f t="shared" si="50"/>
        <v>0</v>
      </c>
      <c r="AB75" s="1">
        <f t="shared" si="51"/>
        <v>0</v>
      </c>
      <c r="AD75" s="1"/>
    </row>
    <row r="76" spans="11:30" x14ac:dyDescent="0.25">
      <c r="K76" s="1">
        <f t="shared" si="47"/>
        <v>75</v>
      </c>
      <c r="L76" s="50">
        <f t="shared" si="17"/>
        <v>417.34175419530004</v>
      </c>
      <c r="M76" s="2">
        <f t="shared" si="33"/>
        <v>23.148043205460414</v>
      </c>
      <c r="N76" s="6">
        <f t="shared" si="34"/>
        <v>20.8907951980114</v>
      </c>
      <c r="O76" s="2">
        <f t="shared" si="48"/>
        <v>3.2009291853887802</v>
      </c>
      <c r="P76" s="2">
        <f t="shared" si="49"/>
        <v>18.001999999999999</v>
      </c>
      <c r="Q76" s="2">
        <f t="shared" si="37"/>
        <v>21.543891684441196</v>
      </c>
      <c r="R76" s="7">
        <f t="shared" si="38"/>
        <v>0.35322620190784881</v>
      </c>
      <c r="S76" s="2">
        <f t="shared" si="39"/>
        <v>8.7493872894997526</v>
      </c>
      <c r="T76" s="8">
        <f t="shared" si="40"/>
        <v>3.1828827315102002</v>
      </c>
      <c r="U76" s="2">
        <f t="shared" si="41"/>
        <v>3.5915319167288082</v>
      </c>
      <c r="V76" s="15">
        <f t="shared" si="42"/>
        <v>7.4013107613266529E-2</v>
      </c>
      <c r="W76" s="2">
        <f t="shared" si="43"/>
        <v>2.0294626924148469</v>
      </c>
      <c r="X76" s="30">
        <f t="shared" si="44"/>
        <v>6.2482235647947235E-2</v>
      </c>
      <c r="Y76" s="9">
        <f t="shared" si="52"/>
        <v>24.563399474690662</v>
      </c>
      <c r="Z76" s="1"/>
      <c r="AA76" s="1">
        <f t="shared" si="50"/>
        <v>0</v>
      </c>
      <c r="AB76" s="1">
        <f t="shared" si="51"/>
        <v>0</v>
      </c>
      <c r="AD76" s="1"/>
    </row>
    <row r="77" spans="11:30" x14ac:dyDescent="0.25">
      <c r="K77" s="1">
        <f t="shared" si="47"/>
        <v>76</v>
      </c>
      <c r="L77" s="50">
        <f t="shared" si="17"/>
        <v>417.34217154748802</v>
      </c>
      <c r="M77" s="2">
        <f t="shared" si="33"/>
        <v>24.157262225353985</v>
      </c>
      <c r="N77" s="6">
        <f t="shared" si="34"/>
        <v>21.801601682490443</v>
      </c>
      <c r="O77" s="2">
        <f t="shared" si="48"/>
        <v>4.2101482052823513</v>
      </c>
      <c r="P77" s="2">
        <f t="shared" si="49"/>
        <v>18.001999999999999</v>
      </c>
      <c r="Q77" s="2">
        <f t="shared" si="37"/>
        <v>22.545846649056617</v>
      </c>
      <c r="R77" s="7">
        <f t="shared" si="38"/>
        <v>0.3696539092050134</v>
      </c>
      <c r="S77" s="2">
        <f t="shared" si="39"/>
        <v>9.4009871119645254</v>
      </c>
      <c r="T77" s="8">
        <f t="shared" si="40"/>
        <v>3.4199239955615957</v>
      </c>
      <c r="U77" s="2">
        <f t="shared" si="41"/>
        <v>3.9325609860011883</v>
      </c>
      <c r="V77" s="15">
        <f t="shared" si="42"/>
        <v>8.1040922425587095E-2</v>
      </c>
      <c r="W77" s="2">
        <f t="shared" si="43"/>
        <v>2.2451279068441199</v>
      </c>
      <c r="X77" s="30">
        <f t="shared" si="44"/>
        <v>6.9122044696617535E-2</v>
      </c>
      <c r="Y77" s="9">
        <f t="shared" si="52"/>
        <v>25.741342554379255</v>
      </c>
      <c r="Z77" s="1"/>
      <c r="AA77" s="1">
        <f t="shared" si="50"/>
        <v>0</v>
      </c>
      <c r="AB77" s="1">
        <f t="shared" si="51"/>
        <v>0</v>
      </c>
      <c r="AD77" s="1"/>
    </row>
    <row r="78" spans="11:30" x14ac:dyDescent="0.25">
      <c r="K78" s="1">
        <f t="shared" si="47"/>
        <v>77</v>
      </c>
      <c r="L78" s="50">
        <f t="shared" si="17"/>
        <v>417.342588899676</v>
      </c>
      <c r="M78" s="2">
        <f t="shared" si="33"/>
        <v>25.166607526189228</v>
      </c>
      <c r="N78" s="6">
        <f t="shared" si="34"/>
        <v>22.712522133807479</v>
      </c>
      <c r="O78" s="2">
        <f t="shared" si="48"/>
        <v>5.219493506117594</v>
      </c>
      <c r="P78" s="2">
        <f t="shared" si="49"/>
        <v>18.001999999999999</v>
      </c>
      <c r="Q78" s="2">
        <f t="shared" si="37"/>
        <v>23.553338520036412</v>
      </c>
      <c r="R78" s="7">
        <f t="shared" si="38"/>
        <v>0.38617239770522405</v>
      </c>
      <c r="S78" s="2">
        <f t="shared" si="39"/>
        <v>10.083534933347908</v>
      </c>
      <c r="T78" s="8">
        <f t="shared" si="40"/>
        <v>3.6682236309792993</v>
      </c>
      <c r="U78" s="2">
        <f t="shared" si="41"/>
        <v>4.2984782741814875</v>
      </c>
      <c r="V78" s="15">
        <f t="shared" si="42"/>
        <v>8.8581625461385316E-2</v>
      </c>
      <c r="W78" s="2">
        <f t="shared" si="43"/>
        <v>2.4793888153127073</v>
      </c>
      <c r="X78" s="30">
        <f t="shared" si="44"/>
        <v>7.6334370077489569E-2</v>
      </c>
      <c r="Y78" s="9">
        <f t="shared" si="52"/>
        <v>26.931834158030874</v>
      </c>
      <c r="Z78" s="1"/>
      <c r="AA78" s="1">
        <f t="shared" si="50"/>
        <v>0</v>
      </c>
      <c r="AB78" s="1">
        <f t="shared" si="51"/>
        <v>0</v>
      </c>
      <c r="AD78" s="1"/>
    </row>
    <row r="79" spans="11:30" x14ac:dyDescent="0.25">
      <c r="K79" s="1">
        <f t="shared" si="47"/>
        <v>78</v>
      </c>
      <c r="L79" s="50">
        <f t="shared" si="17"/>
        <v>417.34300625186404</v>
      </c>
      <c r="M79" s="2">
        <f t="shared" si="33"/>
        <v>26.172497838409733</v>
      </c>
      <c r="N79" s="6">
        <f t="shared" si="34"/>
        <v>23.620324504735546</v>
      </c>
      <c r="O79" s="2">
        <f t="shared" si="48"/>
        <v>6.2253838183380985</v>
      </c>
      <c r="P79" s="2">
        <f t="shared" si="49"/>
        <v>18.001999999999999</v>
      </c>
      <c r="Q79" s="2">
        <f t="shared" si="37"/>
        <v>24.563029669700228</v>
      </c>
      <c r="R79" s="7">
        <f t="shared" si="38"/>
        <v>0.40272694481860782</v>
      </c>
      <c r="S79" s="2">
        <f t="shared" si="39"/>
        <v>10.796815762426084</v>
      </c>
      <c r="T79" s="8">
        <f t="shared" si="40"/>
        <v>3.9277034275034293</v>
      </c>
      <c r="U79" s="2">
        <f t="shared" si="41"/>
        <v>4.6902667077878739</v>
      </c>
      <c r="V79" s="15">
        <f t="shared" si="42"/>
        <v>9.6655472546824481E-2</v>
      </c>
      <c r="W79" s="2">
        <f t="shared" si="43"/>
        <v>2.733327814705854</v>
      </c>
      <c r="X79" s="30">
        <f t="shared" si="44"/>
        <v>8.415253616627183E-2</v>
      </c>
      <c r="Y79" s="9">
        <f t="shared" si="52"/>
        <v>28.131562885770681</v>
      </c>
      <c r="Z79" s="1"/>
      <c r="AA79" s="1">
        <f t="shared" si="50"/>
        <v>0</v>
      </c>
      <c r="AB79" s="1">
        <f t="shared" si="51"/>
        <v>0</v>
      </c>
      <c r="AD79" s="1"/>
    </row>
    <row r="80" spans="11:30" x14ac:dyDescent="0.25">
      <c r="K80" s="1">
        <f t="shared" si="47"/>
        <v>79</v>
      </c>
      <c r="L80" s="50">
        <f t="shared" si="17"/>
        <v>417.34342360405202</v>
      </c>
      <c r="M80" s="2">
        <f t="shared" si="33"/>
        <v>27.17122397301425</v>
      </c>
      <c r="N80" s="6">
        <f t="shared" si="34"/>
        <v>24.521661302482791</v>
      </c>
      <c r="O80" s="2">
        <f t="shared" si="48"/>
        <v>7.2241099529426158</v>
      </c>
      <c r="P80" s="2">
        <f t="shared" si="49"/>
        <v>18.001999999999999</v>
      </c>
      <c r="Q80" s="2">
        <f t="shared" si="37"/>
        <v>25.571424693837169</v>
      </c>
      <c r="R80" s="7">
        <f t="shared" si="38"/>
        <v>0.41926024110582893</v>
      </c>
      <c r="S80" s="2">
        <f t="shared" si="39"/>
        <v>11.540433094096073</v>
      </c>
      <c r="T80" s="8">
        <f t="shared" si="40"/>
        <v>4.1982191431198341</v>
      </c>
      <c r="U80" s="2">
        <f t="shared" si="41"/>
        <v>5.1088585192273266</v>
      </c>
      <c r="V80" s="15">
        <f t="shared" si="42"/>
        <v>0.10528167482051007</v>
      </c>
      <c r="W80" s="2">
        <f t="shared" si="43"/>
        <v>3.0080312058309633</v>
      </c>
      <c r="X80" s="30">
        <f t="shared" si="44"/>
        <v>9.2609987530970661E-2</v>
      </c>
      <c r="Y80" s="9">
        <f t="shared" si="52"/>
        <v>29.337032349059932</v>
      </c>
      <c r="Z80" s="1"/>
      <c r="AA80" s="1">
        <f t="shared" si="50"/>
        <v>0</v>
      </c>
      <c r="AB80" s="1">
        <f t="shared" si="51"/>
        <v>0</v>
      </c>
      <c r="AD80" s="1"/>
    </row>
    <row r="81" spans="11:30" x14ac:dyDescent="0.25">
      <c r="K81" s="1">
        <f t="shared" si="47"/>
        <v>80</v>
      </c>
      <c r="L81" s="50">
        <f t="shared" si="17"/>
        <v>417.34384095624</v>
      </c>
      <c r="M81" s="2">
        <f t="shared" si="33"/>
        <v>28.158970034054065</v>
      </c>
      <c r="N81" s="6">
        <f t="shared" si="34"/>
        <v>25.413088732683786</v>
      </c>
      <c r="O81" s="2">
        <f t="shared" si="48"/>
        <v>8.2118560139824304</v>
      </c>
      <c r="P81" s="2">
        <f t="shared" si="49"/>
        <v>18.001999999999999</v>
      </c>
      <c r="Q81" s="2">
        <f t="shared" si="37"/>
        <v>26.574888492108521</v>
      </c>
      <c r="R81" s="7">
        <f t="shared" si="38"/>
        <v>0.43571268671812252</v>
      </c>
      <c r="S81" s="2">
        <f t="shared" si="39"/>
        <v>12.313798933290824</v>
      </c>
      <c r="T81" s="8">
        <f t="shared" si="40"/>
        <v>4.4795568749250068</v>
      </c>
      <c r="U81" s="2">
        <f t="shared" si="41"/>
        <v>5.5551238515465418</v>
      </c>
      <c r="V81" s="15">
        <f t="shared" si="42"/>
        <v>0.11447816390394711</v>
      </c>
      <c r="W81" s="2">
        <f t="shared" si="43"/>
        <v>3.3045816539444162</v>
      </c>
      <c r="X81" s="30">
        <f t="shared" si="44"/>
        <v>0.10174005680979115</v>
      </c>
      <c r="Y81" s="9">
        <f t="shared" si="52"/>
        <v>30.544576515040653</v>
      </c>
      <c r="Z81" s="1"/>
      <c r="AA81" s="1">
        <f t="shared" si="50"/>
        <v>0</v>
      </c>
      <c r="AB81" s="1">
        <f t="shared" si="51"/>
        <v>0</v>
      </c>
      <c r="AD81" s="1"/>
    </row>
    <row r="82" spans="11:30" x14ac:dyDescent="0.25">
      <c r="K82" s="1">
        <f t="shared" si="47"/>
        <v>81</v>
      </c>
      <c r="L82" s="50">
        <f t="shared" si="17"/>
        <v>417.34425830842804</v>
      </c>
      <c r="M82" s="2">
        <f t="shared" si="33"/>
        <v>29.131836403729391</v>
      </c>
      <c r="N82" s="6">
        <f t="shared" si="34"/>
        <v>26.291087443137457</v>
      </c>
      <c r="O82" s="2">
        <f t="shared" si="48"/>
        <v>9.184722383657757</v>
      </c>
      <c r="P82" s="2">
        <f t="shared" si="49"/>
        <v>18.001999999999999</v>
      </c>
      <c r="Q82" s="2">
        <f t="shared" si="37"/>
        <v>27.569666345262274</v>
      </c>
      <c r="R82" s="7">
        <f t="shared" si="38"/>
        <v>0.45202272057636494</v>
      </c>
      <c r="S82" s="2">
        <f t="shared" si="39"/>
        <v>13.116124844613628</v>
      </c>
      <c r="T82" s="8">
        <f t="shared" si="40"/>
        <v>4.7714298031307649</v>
      </c>
      <c r="U82" s="2">
        <f t="shared" si="41"/>
        <v>6.0298588995273121</v>
      </c>
      <c r="V82" s="15">
        <f t="shared" si="42"/>
        <v>0.12426134751713708</v>
      </c>
      <c r="W82" s="2">
        <f t="shared" si="43"/>
        <v>3.6240499177742778</v>
      </c>
      <c r="X82" s="30">
        <f t="shared" si="44"/>
        <v>0.11157571006780025</v>
      </c>
      <c r="Y82" s="9">
        <f t="shared" si="52"/>
        <v>31.750377024429525</v>
      </c>
      <c r="Z82" s="1"/>
      <c r="AA82" s="1">
        <f t="shared" si="50"/>
        <v>0</v>
      </c>
      <c r="AB82" s="1">
        <f t="shared" si="51"/>
        <v>0</v>
      </c>
      <c r="AD82" s="1"/>
    </row>
    <row r="83" spans="11:30" x14ac:dyDescent="0.25">
      <c r="K83" s="1">
        <f t="shared" si="47"/>
        <v>82</v>
      </c>
      <c r="L83" s="50">
        <f t="shared" si="17"/>
        <v>417.34467566061602</v>
      </c>
      <c r="M83" s="2">
        <f t="shared" si="33"/>
        <v>30.085864324670403</v>
      </c>
      <c r="N83" s="6">
        <f t="shared" si="34"/>
        <v>27.152084708982457</v>
      </c>
      <c r="O83" s="2">
        <f t="shared" si="48"/>
        <v>10.138750304598769</v>
      </c>
      <c r="P83" s="2">
        <f t="shared" si="49"/>
        <v>18.001999999999999</v>
      </c>
      <c r="Q83" s="2">
        <f t="shared" si="37"/>
        <v>28.5519058586654</v>
      </c>
      <c r="R83" s="7">
        <f t="shared" si="38"/>
        <v>0.46812718014964466</v>
      </c>
      <c r="S83" s="2">
        <f t="shared" si="39"/>
        <v>13.946414195653315</v>
      </c>
      <c r="T83" s="8">
        <f t="shared" si="40"/>
        <v>5.0734753693103061</v>
      </c>
      <c r="U83" s="2">
        <f t="shared" si="41"/>
        <v>6.533773675359245</v>
      </c>
      <c r="V83" s="15">
        <f t="shared" si="42"/>
        <v>0.13464585735758802</v>
      </c>
      <c r="W83" s="2">
        <f t="shared" si="43"/>
        <v>3.9674858644011355</v>
      </c>
      <c r="X83" s="30">
        <f t="shared" si="44"/>
        <v>0.12214927016689309</v>
      </c>
      <c r="Y83" s="9">
        <f t="shared" si="52"/>
        <v>32.950482385966893</v>
      </c>
      <c r="Z83" s="1"/>
      <c r="AA83" s="1">
        <f t="shared" si="50"/>
        <v>0</v>
      </c>
      <c r="AB83" s="1">
        <f t="shared" si="51"/>
        <v>0</v>
      </c>
      <c r="AD83" s="1"/>
    </row>
    <row r="84" spans="11:30" x14ac:dyDescent="0.25">
      <c r="K84" s="1">
        <f t="shared" si="47"/>
        <v>83</v>
      </c>
      <c r="L84" s="50">
        <f t="shared" si="17"/>
        <v>417.345093012804</v>
      </c>
      <c r="M84" s="2">
        <f t="shared" si="33"/>
        <v>31.017061877514319</v>
      </c>
      <c r="N84" s="6">
        <f t="shared" si="34"/>
        <v>27.992477877108335</v>
      </c>
      <c r="O84" s="2">
        <f t="shared" si="48"/>
        <v>11.069947857442685</v>
      </c>
      <c r="P84" s="2">
        <f t="shared" si="49"/>
        <v>18.001999999999999</v>
      </c>
      <c r="Q84" s="2">
        <f t="shared" si="37"/>
        <v>29.517680613168643</v>
      </c>
      <c r="R84" s="7">
        <f t="shared" si="38"/>
        <v>0.48396168922666682</v>
      </c>
      <c r="S84" s="2">
        <f t="shared" si="39"/>
        <v>14.803455758568452</v>
      </c>
      <c r="T84" s="8">
        <f t="shared" si="40"/>
        <v>5.3852529487601082</v>
      </c>
      <c r="U84" s="2">
        <f t="shared" si="41"/>
        <v>7.0674794999070123</v>
      </c>
      <c r="V84" s="15">
        <f t="shared" si="42"/>
        <v>0.14564429132446727</v>
      </c>
      <c r="W84" s="2">
        <f t="shared" si="43"/>
        <v>4.3359087983886511</v>
      </c>
      <c r="X84" s="30">
        <f t="shared" si="44"/>
        <v>0.13349211902317082</v>
      </c>
      <c r="Y84" s="9">
        <f t="shared" si="52"/>
        <v>34.140828925442754</v>
      </c>
      <c r="Z84" s="1"/>
      <c r="AA84" s="1">
        <f t="shared" si="50"/>
        <v>0</v>
      </c>
      <c r="AB84" s="1">
        <f t="shared" si="51"/>
        <v>0</v>
      </c>
      <c r="AD84" s="1"/>
    </row>
    <row r="85" spans="11:30" x14ac:dyDescent="0.25">
      <c r="K85" s="1">
        <f t="shared" si="47"/>
        <v>84</v>
      </c>
      <c r="L85" s="50">
        <f t="shared" si="17"/>
        <v>417.34551036499204</v>
      </c>
      <c r="M85" s="2">
        <f t="shared" si="33"/>
        <v>31.921431123885604</v>
      </c>
      <c r="N85" s="6">
        <f t="shared" si="34"/>
        <v>28.808658862327238</v>
      </c>
      <c r="O85" s="2">
        <f t="shared" si="48"/>
        <v>11.97431710381397</v>
      </c>
      <c r="P85" s="2">
        <f t="shared" si="49"/>
        <v>18.001999999999999</v>
      </c>
      <c r="Q85" s="2">
        <f t="shared" si="37"/>
        <v>30.463015333379648</v>
      </c>
      <c r="R85" s="7">
        <f t="shared" si="38"/>
        <v>0.49946107056606071</v>
      </c>
      <c r="S85" s="2">
        <f t="shared" si="39"/>
        <v>15.68581882522728</v>
      </c>
      <c r="T85" s="8">
        <f t="shared" si="40"/>
        <v>5.7062420734684443</v>
      </c>
      <c r="U85" s="2">
        <f t="shared" si="41"/>
        <v>7.6314763309101874</v>
      </c>
      <c r="V85" s="15">
        <f t="shared" si="42"/>
        <v>0.15726695238231447</v>
      </c>
      <c r="W85" s="2">
        <f t="shared" si="43"/>
        <v>4.7302971437891799</v>
      </c>
      <c r="X85" s="30">
        <f t="shared" si="44"/>
        <v>0.14563437994091064</v>
      </c>
      <c r="Y85" s="9">
        <f t="shared" si="52"/>
        <v>35.317263338684967</v>
      </c>
      <c r="Z85" s="1"/>
      <c r="AA85" s="1">
        <f t="shared" si="50"/>
        <v>0</v>
      </c>
      <c r="AB85" s="1">
        <f t="shared" si="51"/>
        <v>0</v>
      </c>
      <c r="AD85" s="1"/>
    </row>
    <row r="86" spans="11:30" x14ac:dyDescent="0.25">
      <c r="K86" s="1">
        <f t="shared" si="47"/>
        <v>85</v>
      </c>
      <c r="L86" s="50">
        <f t="shared" si="17"/>
        <v>417.34592771718002</v>
      </c>
      <c r="M86" s="2">
        <f t="shared" si="33"/>
        <v>32.794996166466227</v>
      </c>
      <c r="N86" s="6">
        <f t="shared" si="34"/>
        <v>29.597039471206916</v>
      </c>
      <c r="O86" s="2">
        <f t="shared" si="48"/>
        <v>12.847882146394593</v>
      </c>
      <c r="P86" s="2">
        <f t="shared" si="49"/>
        <v>18.001999999999999</v>
      </c>
      <c r="Q86" s="2">
        <f t="shared" si="37"/>
        <v>31.383912361485322</v>
      </c>
      <c r="R86" s="7">
        <f t="shared" si="38"/>
        <v>0.5145597799520214</v>
      </c>
      <c r="S86" s="2">
        <f t="shared" si="39"/>
        <v>16.591849985139856</v>
      </c>
      <c r="T86" s="8">
        <f t="shared" si="40"/>
        <v>6.0358412599802547</v>
      </c>
      <c r="U86" s="2">
        <f t="shared" si="41"/>
        <v>8.2261400526638457</v>
      </c>
      <c r="V86" s="15">
        <f t="shared" si="42"/>
        <v>0.16952158663096298</v>
      </c>
      <c r="W86" s="2">
        <f t="shared" si="43"/>
        <v>5.1515775307524176</v>
      </c>
      <c r="X86" s="30">
        <f t="shared" si="44"/>
        <v>0.15860458161570681</v>
      </c>
      <c r="Y86" s="9">
        <f t="shared" si="52"/>
        <v>36.475566679385857</v>
      </c>
      <c r="Z86" s="1"/>
      <c r="AA86" s="1">
        <f t="shared" si="50"/>
        <v>0</v>
      </c>
      <c r="AB86" s="1">
        <f t="shared" si="51"/>
        <v>0</v>
      </c>
      <c r="AD86" s="1"/>
    </row>
    <row r="87" spans="11:30" x14ac:dyDescent="0.25">
      <c r="K87" s="1">
        <f t="shared" si="47"/>
        <v>86</v>
      </c>
      <c r="L87" s="50">
        <f t="shared" si="17"/>
        <v>417.346345069368</v>
      </c>
      <c r="M87" s="2">
        <f t="shared" si="33"/>
        <v>33.633831858344834</v>
      </c>
      <c r="N87" s="6">
        <f t="shared" si="34"/>
        <v>30.354077311869162</v>
      </c>
      <c r="O87" s="2">
        <f t="shared" si="48"/>
        <v>13.6867178382732</v>
      </c>
      <c r="P87" s="2">
        <f t="shared" si="49"/>
        <v>18.001999999999999</v>
      </c>
      <c r="Q87" s="2">
        <f t="shared" si="37"/>
        <v>32.276379201052336</v>
      </c>
      <c r="R87" s="7">
        <f t="shared" si="38"/>
        <v>0.52919235779294249</v>
      </c>
      <c r="S87" s="2">
        <f t="shared" si="39"/>
        <v>17.519671704068987</v>
      </c>
      <c r="T87" s="8">
        <f t="shared" si="40"/>
        <v>6.3733674923192618</v>
      </c>
      <c r="U87" s="2">
        <f t="shared" si="41"/>
        <v>8.8517098627464321</v>
      </c>
      <c r="V87" s="15">
        <f t="shared" si="42"/>
        <v>0.18241312337537924</v>
      </c>
      <c r="W87" s="2">
        <f t="shared" si="43"/>
        <v>5.6006133511054976</v>
      </c>
      <c r="X87" s="30">
        <f t="shared" si="44"/>
        <v>0.17242930578853005</v>
      </c>
      <c r="Y87" s="9">
        <f t="shared" si="52"/>
        <v>37.611479591145276</v>
      </c>
      <c r="Z87" s="1"/>
      <c r="AA87" s="1">
        <f t="shared" si="50"/>
        <v>0</v>
      </c>
      <c r="AB87" s="1">
        <f t="shared" si="51"/>
        <v>0</v>
      </c>
      <c r="AD87" s="1"/>
    </row>
    <row r="88" spans="11:30" x14ac:dyDescent="0.25">
      <c r="K88" s="1">
        <f t="shared" si="47"/>
        <v>87</v>
      </c>
      <c r="L88" s="50">
        <f t="shared" si="17"/>
        <v>417.34676242155604</v>
      </c>
      <c r="M88" s="2">
        <f t="shared" si="33"/>
        <v>34.434092874492507</v>
      </c>
      <c r="N88" s="6">
        <f t="shared" si="34"/>
        <v>31.076302030602619</v>
      </c>
      <c r="O88" s="2">
        <f t="shared" si="48"/>
        <v>14.486978854420872</v>
      </c>
      <c r="P88" s="2">
        <f t="shared" si="49"/>
        <v>18.001999999999999</v>
      </c>
      <c r="Q88" s="2">
        <f t="shared" si="37"/>
        <v>33.136456870797765</v>
      </c>
      <c r="R88" s="7">
        <f t="shared" si="38"/>
        <v>0.5432938940000398</v>
      </c>
      <c r="S88" s="2">
        <f t="shared" si="39"/>
        <v>18.467182823593227</v>
      </c>
      <c r="T88" s="8">
        <f t="shared" si="40"/>
        <v>6.7180564037207393</v>
      </c>
      <c r="U88" s="2">
        <f t="shared" si="41"/>
        <v>9.5082758988495666</v>
      </c>
      <c r="V88" s="15">
        <f t="shared" si="42"/>
        <v>0.19594342014344399</v>
      </c>
      <c r="W88" s="2">
        <f t="shared" si="43"/>
        <v>6.0781928583658402</v>
      </c>
      <c r="X88" s="30">
        <f t="shared" si="44"/>
        <v>0.1871328208739759</v>
      </c>
      <c r="Y88" s="9">
        <f t="shared" si="52"/>
        <v>38.720728569340821</v>
      </c>
      <c r="Z88" s="1"/>
      <c r="AA88" s="1">
        <f t="shared" si="50"/>
        <v>0</v>
      </c>
      <c r="AB88" s="1">
        <f t="shared" si="51"/>
        <v>0</v>
      </c>
      <c r="AD88" s="1"/>
    </row>
    <row r="89" spans="11:30" x14ac:dyDescent="0.25">
      <c r="K89" s="1">
        <f t="shared" si="47"/>
        <v>88</v>
      </c>
      <c r="L89" s="50">
        <f t="shared" si="17"/>
        <v>417.34717977374402</v>
      </c>
      <c r="M89" s="2">
        <f t="shared" si="33"/>
        <v>35.192042849129308</v>
      </c>
      <c r="N89" s="6">
        <f t="shared" si="34"/>
        <v>31.760341607941069</v>
      </c>
      <c r="O89" s="2">
        <f t="shared" si="48"/>
        <v>15.244928829057674</v>
      </c>
      <c r="P89" s="2">
        <f t="shared" si="49"/>
        <v>18.001999999999999</v>
      </c>
      <c r="Q89" s="2">
        <f t="shared" si="37"/>
        <v>33.960248793861133</v>
      </c>
      <c r="R89" s="7">
        <f t="shared" si="38"/>
        <v>0.55680050164587125</v>
      </c>
      <c r="S89" s="2">
        <f t="shared" si="39"/>
        <v>19.432061088192249</v>
      </c>
      <c r="T89" s="8">
        <f t="shared" si="40"/>
        <v>7.0690631959434835</v>
      </c>
      <c r="U89" s="2">
        <f t="shared" si="41"/>
        <v>10.19576725907841</v>
      </c>
      <c r="V89" s="15">
        <f t="shared" si="42"/>
        <v>0.2101110158122452</v>
      </c>
      <c r="W89" s="2">
        <f t="shared" si="43"/>
        <v>6.5850169016652691</v>
      </c>
      <c r="X89" s="30">
        <f t="shared" si="44"/>
        <v>0.2027367043175288</v>
      </c>
      <c r="Y89" s="9">
        <f t="shared" si="52"/>
        <v>39.7990530256602</v>
      </c>
      <c r="Z89" s="1"/>
      <c r="AA89" s="1">
        <f t="shared" si="50"/>
        <v>0</v>
      </c>
      <c r="AB89" s="1">
        <f t="shared" si="51"/>
        <v>0</v>
      </c>
      <c r="AD89" s="1"/>
    </row>
    <row r="90" spans="11:30" x14ac:dyDescent="0.25">
      <c r="K90" s="1">
        <f t="shared" si="47"/>
        <v>89</v>
      </c>
      <c r="L90" s="50">
        <f t="shared" si="17"/>
        <v>417.347597125932</v>
      </c>
      <c r="M90" s="2">
        <f t="shared" si="33"/>
        <v>35.904083273727935</v>
      </c>
      <c r="N90" s="6">
        <f t="shared" si="34"/>
        <v>32.40294843872001</v>
      </c>
      <c r="O90" s="2">
        <f t="shared" si="48"/>
        <v>15.9569692536563</v>
      </c>
      <c r="P90" s="2">
        <f t="shared" si="49"/>
        <v>18.001999999999999</v>
      </c>
      <c r="Q90" s="2">
        <f t="shared" si="37"/>
        <v>34.743949933141948</v>
      </c>
      <c r="R90" s="7">
        <f t="shared" si="38"/>
        <v>0.5696497946572604</v>
      </c>
      <c r="S90" s="2">
        <f t="shared" si="39"/>
        <v>20.41176778726965</v>
      </c>
      <c r="T90" s="8">
        <f t="shared" si="40"/>
        <v>7.425464327961107</v>
      </c>
      <c r="U90" s="2">
        <f t="shared" si="41"/>
        <v>10.913940576172507</v>
      </c>
      <c r="V90" s="15">
        <f t="shared" si="42"/>
        <v>0.22491089514938198</v>
      </c>
      <c r="W90" s="2">
        <f t="shared" si="43"/>
        <v>7.1216863958228371</v>
      </c>
      <c r="X90" s="30">
        <f t="shared" si="44"/>
        <v>0.2192594568294845</v>
      </c>
      <c r="Y90" s="9">
        <f t="shared" si="52"/>
        <v>40.842232913317247</v>
      </c>
      <c r="Z90" s="1"/>
      <c r="AA90" s="1">
        <f t="shared" si="50"/>
        <v>0</v>
      </c>
      <c r="AB90" s="1">
        <f t="shared" si="51"/>
        <v>0</v>
      </c>
      <c r="AD90" s="1"/>
    </row>
    <row r="91" spans="11:30" x14ac:dyDescent="0.25">
      <c r="K91" s="1">
        <f t="shared" si="47"/>
        <v>90</v>
      </c>
      <c r="L91" s="50">
        <f t="shared" si="17"/>
        <v>417.34801447812004</v>
      </c>
      <c r="M91" s="2">
        <f t="shared" si="33"/>
        <v>36.566781842966051</v>
      </c>
      <c r="N91" s="6">
        <f t="shared" si="34"/>
        <v>33.001024913914378</v>
      </c>
      <c r="O91" s="2">
        <f t="shared" si="48"/>
        <v>16.619667822894417</v>
      </c>
      <c r="P91" s="2">
        <f t="shared" si="49"/>
        <v>18.001999999999999</v>
      </c>
      <c r="Q91" s="2">
        <f t="shared" si="37"/>
        <v>35.48387586916958</v>
      </c>
      <c r="R91" s="7">
        <f t="shared" si="38"/>
        <v>0.58178136456600182</v>
      </c>
      <c r="S91" s="2">
        <f t="shared" si="39"/>
        <v>21.403554574290212</v>
      </c>
      <c r="T91" s="8">
        <f t="shared" si="40"/>
        <v>7.7862599966516655</v>
      </c>
      <c r="U91" s="2">
        <f t="shared" si="41"/>
        <v>11.662369308580709</v>
      </c>
      <c r="V91" s="15">
        <f t="shared" si="42"/>
        <v>0.24033426812696135</v>
      </c>
      <c r="W91" s="2">
        <f t="shared" si="43"/>
        <v>7.6886896400661398</v>
      </c>
      <c r="X91" s="30">
        <f t="shared" si="44"/>
        <v>0.23671611195912645</v>
      </c>
      <c r="Y91" s="9">
        <f t="shared" si="52"/>
        <v>41.84611665521814</v>
      </c>
      <c r="Z91" s="1"/>
      <c r="AA91" s="1">
        <f t="shared" si="50"/>
        <v>0</v>
      </c>
      <c r="AB91" s="1">
        <f t="shared" si="51"/>
        <v>0</v>
      </c>
      <c r="AD91" s="1"/>
    </row>
    <row r="92" spans="11:30" x14ac:dyDescent="0.25">
      <c r="K92" s="1">
        <f t="shared" si="47"/>
        <v>91</v>
      </c>
      <c r="L92" s="50">
        <f t="shared" si="17"/>
        <v>417.34843183030802</v>
      </c>
      <c r="M92" s="2">
        <f t="shared" si="33"/>
        <v>37.176899938702974</v>
      </c>
      <c r="N92" s="6">
        <f t="shared" si="34"/>
        <v>33.551648224554917</v>
      </c>
      <c r="O92" s="2">
        <f t="shared" si="48"/>
        <v>17.22978591863134</v>
      </c>
      <c r="P92" s="2">
        <f t="shared" si="49"/>
        <v>18.001999999999999</v>
      </c>
      <c r="Q92" s="2">
        <f t="shared" si="37"/>
        <v>36.176491513207743</v>
      </c>
      <c r="R92" s="7">
        <f t="shared" si="38"/>
        <v>0.59313725127899719</v>
      </c>
      <c r="S92" s="2">
        <f t="shared" si="39"/>
        <v>22.404472504880097</v>
      </c>
      <c r="T92" s="8">
        <f t="shared" si="40"/>
        <v>8.1503774247093759</v>
      </c>
      <c r="U92" s="2">
        <f t="shared" si="41"/>
        <v>12.440433916635927</v>
      </c>
      <c r="V92" s="15">
        <f t="shared" si="42"/>
        <v>0.25636836747544089</v>
      </c>
      <c r="W92" s="2">
        <f t="shared" si="43"/>
        <v>8.2863896110500157</v>
      </c>
      <c r="X92" s="30">
        <f t="shared" si="44"/>
        <v>0.25511784487758105</v>
      </c>
      <c r="Y92" s="9">
        <f t="shared" si="52"/>
        <v>42.806649112896309</v>
      </c>
      <c r="Z92" s="1"/>
      <c r="AA92" s="1">
        <f t="shared" si="50"/>
        <v>0</v>
      </c>
      <c r="AB92" s="1">
        <f t="shared" si="51"/>
        <v>0</v>
      </c>
      <c r="AD92" s="1"/>
    </row>
    <row r="93" spans="11:30" x14ac:dyDescent="0.25">
      <c r="K93" s="1">
        <f t="shared" si="47"/>
        <v>92</v>
      </c>
      <c r="L93" s="50">
        <f t="shared" si="17"/>
        <v>417.348849182496</v>
      </c>
      <c r="M93" s="2">
        <f t="shared" si="33"/>
        <v>37.731418945642325</v>
      </c>
      <c r="N93" s="6">
        <f t="shared" si="34"/>
        <v>34.052094111256991</v>
      </c>
      <c r="O93" s="2">
        <f t="shared" si="48"/>
        <v>17.784304925570691</v>
      </c>
      <c r="P93" s="2">
        <f t="shared" si="49"/>
        <v>18.001999999999999</v>
      </c>
      <c r="Q93" s="2">
        <f t="shared" si="37"/>
        <v>36.818439145008888</v>
      </c>
      <c r="R93" s="7">
        <f t="shared" si="38"/>
        <v>0.60366240277558669</v>
      </c>
      <c r="S93" s="2">
        <f t="shared" si="39"/>
        <v>23.411383310288603</v>
      </c>
      <c r="T93" s="8">
        <f t="shared" si="40"/>
        <v>8.5166749617439947</v>
      </c>
      <c r="U93" s="2">
        <f t="shared" si="41"/>
        <v>13.247313093171952</v>
      </c>
      <c r="V93" s="15">
        <f t="shared" si="42"/>
        <v>0.27299626796706666</v>
      </c>
      <c r="W93" s="2">
        <f t="shared" si="43"/>
        <v>8.9150113667455564</v>
      </c>
      <c r="X93" s="30">
        <f t="shared" si="44"/>
        <v>0.27447158457410081</v>
      </c>
      <c r="Y93" s="9">
        <f t="shared" si="52"/>
        <v>43.719899328317737</v>
      </c>
      <c r="Z93" s="1"/>
      <c r="AA93" s="1">
        <f t="shared" si="50"/>
        <v>0</v>
      </c>
      <c r="AB93" s="1">
        <f t="shared" si="51"/>
        <v>0</v>
      </c>
      <c r="AD93" s="1"/>
    </row>
    <row r="94" spans="11:30" x14ac:dyDescent="0.25">
      <c r="K94" s="1">
        <f t="shared" si="47"/>
        <v>93</v>
      </c>
      <c r="L94" s="50">
        <f t="shared" si="17"/>
        <v>417.34926653468403</v>
      </c>
      <c r="M94" s="2">
        <f t="shared" si="33"/>
        <v>38.227565098465142</v>
      </c>
      <c r="N94" s="6">
        <f t="shared" si="34"/>
        <v>34.499859288421419</v>
      </c>
      <c r="O94" s="2">
        <f t="shared" si="48"/>
        <v>18.280451078393508</v>
      </c>
      <c r="P94" s="2">
        <f t="shared" si="49"/>
        <v>18.001999999999999</v>
      </c>
      <c r="Q94" s="2">
        <f t="shared" si="37"/>
        <v>37.406565463443954</v>
      </c>
      <c r="R94" s="7">
        <f t="shared" si="38"/>
        <v>0.61330511862032389</v>
      </c>
      <c r="S94" s="2">
        <f t="shared" si="39"/>
        <v>24.420972891811299</v>
      </c>
      <c r="T94" s="8">
        <f t="shared" si="40"/>
        <v>8.8839469933292978</v>
      </c>
      <c r="U94" s="2">
        <f t="shared" si="41"/>
        <v>14.081976213507183</v>
      </c>
      <c r="V94" s="15">
        <f t="shared" si="42"/>
        <v>0.29019673082762293</v>
      </c>
      <c r="W94" s="2">
        <f t="shared" si="43"/>
        <v>9.5746297051302385</v>
      </c>
      <c r="X94" s="30">
        <f t="shared" si="44"/>
        <v>0.29477963389705647</v>
      </c>
      <c r="Y94" s="9">
        <f t="shared" si="52"/>
        <v>44.582087765095721</v>
      </c>
      <c r="Z94" s="1"/>
      <c r="AA94" s="1">
        <f t="shared" si="50"/>
        <v>0</v>
      </c>
      <c r="AB94" s="1">
        <f t="shared" si="51"/>
        <v>0</v>
      </c>
      <c r="AD94" s="1"/>
    </row>
    <row r="95" spans="11:30" x14ac:dyDescent="0.25">
      <c r="K95" s="1">
        <f t="shared" si="47"/>
        <v>94</v>
      </c>
      <c r="L95" s="50">
        <f t="shared" si="17"/>
        <v>417.34968388687201</v>
      </c>
      <c r="M95" s="2">
        <f t="shared" si="33"/>
        <v>38.662832575605044</v>
      </c>
      <c r="N95" s="6">
        <f t="shared" si="34"/>
        <v>34.89268228605345</v>
      </c>
      <c r="O95" s="2">
        <f t="shared" si="48"/>
        <v>18.71571855553341</v>
      </c>
      <c r="P95" s="2">
        <f t="shared" si="49"/>
        <v>18.001999999999999</v>
      </c>
      <c r="Q95" s="2">
        <f t="shared" si="37"/>
        <v>37.937947346918946</v>
      </c>
      <c r="R95" s="7">
        <f t="shared" si="38"/>
        <v>0.62201747232186355</v>
      </c>
      <c r="S95" s="2">
        <f t="shared" si="39"/>
        <v>25.429766997166258</v>
      </c>
      <c r="T95" s="8">
        <f t="shared" si="40"/>
        <v>9.2509296438100908</v>
      </c>
      <c r="U95" s="2">
        <f t="shared" si="41"/>
        <v>14.943177168312516</v>
      </c>
      <c r="V95" s="15">
        <f t="shared" si="42"/>
        <v>0.30794407664620332</v>
      </c>
      <c r="W95" s="2">
        <f t="shared" si="43"/>
        <v>10.265157231792063</v>
      </c>
      <c r="X95" s="30">
        <f t="shared" si="44"/>
        <v>0.3160393021843998</v>
      </c>
      <c r="Y95" s="9">
        <f t="shared" si="52"/>
        <v>45.389612781016005</v>
      </c>
      <c r="Z95" s="1"/>
      <c r="AA95" s="1">
        <f t="shared" si="50"/>
        <v>0</v>
      </c>
      <c r="AB95" s="1">
        <f t="shared" si="51"/>
        <v>0</v>
      </c>
      <c r="AD95" s="1"/>
    </row>
    <row r="96" spans="11:30" x14ac:dyDescent="0.25">
      <c r="K96" s="1">
        <f t="shared" si="47"/>
        <v>95</v>
      </c>
      <c r="L96" s="50">
        <f t="shared" si="17"/>
        <v>417.35010123906</v>
      </c>
      <c r="M96" s="2">
        <f t="shared" si="33"/>
        <v>39.035004571282187</v>
      </c>
      <c r="N96" s="6">
        <f t="shared" si="34"/>
        <v>35.22856246698781</v>
      </c>
      <c r="O96" s="2">
        <f t="shared" si="48"/>
        <v>19.087890551210553</v>
      </c>
      <c r="P96" s="2">
        <f t="shared" si="49"/>
        <v>18.001999999999999</v>
      </c>
      <c r="Q96" s="2">
        <f t="shared" si="37"/>
        <v>38.409916030176561</v>
      </c>
      <c r="R96" s="7">
        <f t="shared" si="38"/>
        <v>0.62975570772744416</v>
      </c>
      <c r="S96" s="2">
        <f t="shared" si="39"/>
        <v>26.434149010881868</v>
      </c>
      <c r="T96" s="8">
        <f t="shared" si="40"/>
        <v>9.6163072481517577</v>
      </c>
      <c r="U96" s="2">
        <f t="shared" si="41"/>
        <v>15.829449736481672</v>
      </c>
      <c r="V96" s="15">
        <f t="shared" si="42"/>
        <v>0.32620809002084566</v>
      </c>
      <c r="W96" s="2">
        <f t="shared" si="43"/>
        <v>10.986332997476341</v>
      </c>
      <c r="X96" s="30">
        <f t="shared" si="44"/>
        <v>0.33824255544127851</v>
      </c>
      <c r="Y96" s="9">
        <f t="shared" si="52"/>
        <v>46.139076068329139</v>
      </c>
      <c r="Z96" s="1"/>
      <c r="AA96" s="1">
        <f t="shared" si="50"/>
        <v>0</v>
      </c>
      <c r="AB96" s="1">
        <f t="shared" si="51"/>
        <v>0</v>
      </c>
      <c r="AD96" s="1"/>
    </row>
    <row r="97" spans="11:30" x14ac:dyDescent="0.25">
      <c r="K97" s="1">
        <f t="shared" si="47"/>
        <v>96</v>
      </c>
      <c r="L97" s="50">
        <f t="shared" si="17"/>
        <v>417.35051859124803</v>
      </c>
      <c r="M97" s="2">
        <f t="shared" si="33"/>
        <v>39.342172096760386</v>
      </c>
      <c r="N97" s="6">
        <f t="shared" si="34"/>
        <v>35.50577699476834</v>
      </c>
      <c r="O97" s="2">
        <f t="shared" si="48"/>
        <v>19.395058076688752</v>
      </c>
      <c r="P97" s="2">
        <f t="shared" si="49"/>
        <v>18.001999999999999</v>
      </c>
      <c r="Q97" s="2">
        <f t="shared" si="37"/>
        <v>38.820079416552474</v>
      </c>
      <c r="R97" s="7">
        <f t="shared" si="38"/>
        <v>0.63648060484693048</v>
      </c>
      <c r="S97" s="2">
        <f t="shared" si="39"/>
        <v>27.430379757705843</v>
      </c>
      <c r="T97" s="8">
        <f t="shared" si="40"/>
        <v>9.9787195560937043</v>
      </c>
      <c r="U97" s="2">
        <f t="shared" si="41"/>
        <v>16.739104642609998</v>
      </c>
      <c r="V97" s="15">
        <f t="shared" si="42"/>
        <v>0.34495395892002367</v>
      </c>
      <c r="W97" s="2">
        <f t="shared" si="43"/>
        <v>11.737711868887869</v>
      </c>
      <c r="X97" s="30">
        <f t="shared" si="44"/>
        <v>0.3613756890928071</v>
      </c>
      <c r="Y97" s="9">
        <f t="shared" si="52"/>
        <v>46.827306803721804</v>
      </c>
      <c r="Z97" s="1"/>
      <c r="AA97" s="1">
        <f t="shared" si="50"/>
        <v>0</v>
      </c>
      <c r="AB97" s="1">
        <f t="shared" si="51"/>
        <v>0</v>
      </c>
      <c r="AD97" s="1"/>
    </row>
    <row r="98" spans="11:30" x14ac:dyDescent="0.25">
      <c r="K98" s="1">
        <f t="shared" si="47"/>
        <v>97</v>
      </c>
      <c r="L98" s="50">
        <f t="shared" si="17"/>
        <v>417.35093594343601</v>
      </c>
      <c r="M98" s="2">
        <f t="shared" si="33"/>
        <v>39.582750288566501</v>
      </c>
      <c r="N98" s="6">
        <f t="shared" si="34"/>
        <v>35.722895551594945</v>
      </c>
      <c r="O98" s="2">
        <f t="shared" si="48"/>
        <v>19.635636268494867</v>
      </c>
      <c r="P98" s="2">
        <f t="shared" si="49"/>
        <v>18.001999999999999</v>
      </c>
      <c r="Q98" s="2">
        <f t="shared" si="37"/>
        <v>39.166342265740525</v>
      </c>
      <c r="R98" s="7">
        <f t="shared" si="38"/>
        <v>0.64215781084443446</v>
      </c>
      <c r="S98" s="2">
        <f t="shared" si="39"/>
        <v>28.414619192606057</v>
      </c>
      <c r="T98" s="8">
        <f t="shared" si="40"/>
        <v>10.336769622613776</v>
      </c>
      <c r="U98" s="2">
        <f t="shared" si="41"/>
        <v>17.670228434641277</v>
      </c>
      <c r="V98" s="15">
        <f t="shared" si="42"/>
        <v>0.36414225155356161</v>
      </c>
      <c r="W98" s="2">
        <f t="shared" si="43"/>
        <v>12.518654801177222</v>
      </c>
      <c r="X98" s="30">
        <f t="shared" si="44"/>
        <v>0.38541902849750503</v>
      </c>
      <c r="Y98" s="9">
        <f t="shared" si="52"/>
        <v>47.451384265104217</v>
      </c>
      <c r="Z98" s="1"/>
      <c r="AA98" s="1">
        <f t="shared" si="50"/>
        <v>0</v>
      </c>
      <c r="AB98" s="1">
        <f t="shared" si="51"/>
        <v>35.722895551594945</v>
      </c>
      <c r="AD98" s="1"/>
    </row>
    <row r="99" spans="11:30" x14ac:dyDescent="0.25">
      <c r="K99" s="1">
        <f t="shared" si="47"/>
        <v>98</v>
      </c>
      <c r="L99" s="50">
        <f t="shared" si="17"/>
        <v>417.35135329562399</v>
      </c>
      <c r="M99" s="2">
        <f t="shared" si="33"/>
        <v>39.755492028943834</v>
      </c>
      <c r="N99" s="6">
        <f t="shared" si="34"/>
        <v>35.878792630598134</v>
      </c>
      <c r="O99" s="2">
        <f t="shared" si="48"/>
        <v>19.8083780088722</v>
      </c>
      <c r="P99" s="2">
        <f t="shared" si="49"/>
        <v>18.001999999999999</v>
      </c>
      <c r="Q99" s="2">
        <f t="shared" si="37"/>
        <v>39.446924019088186</v>
      </c>
      <c r="R99" s="7">
        <f t="shared" si="38"/>
        <v>0.64675813229569834</v>
      </c>
      <c r="S99" s="2">
        <f t="shared" si="39"/>
        <v>29.382949822324285</v>
      </c>
      <c r="T99" s="8">
        <f t="shared" si="40"/>
        <v>10.689032328303052</v>
      </c>
      <c r="U99" s="2">
        <f t="shared" si="41"/>
        <v>18.620684302781846</v>
      </c>
      <c r="V99" s="15">
        <f t="shared" si="42"/>
        <v>0.38372893324854718</v>
      </c>
      <c r="W99" s="2">
        <f t="shared" si="43"/>
        <v>13.328320181409568</v>
      </c>
      <c r="X99" s="30">
        <f t="shared" si="44"/>
        <v>0.41034666243369028</v>
      </c>
      <c r="Y99" s="9">
        <f t="shared" si="52"/>
        <v>48.008658686879123</v>
      </c>
      <c r="Z99" s="1"/>
      <c r="AA99" s="1">
        <f t="shared" si="50"/>
        <v>0</v>
      </c>
      <c r="AB99" s="1">
        <f t="shared" si="51"/>
        <v>35.878792630598134</v>
      </c>
      <c r="AD99" s="1"/>
    </row>
    <row r="100" spans="11:30" x14ac:dyDescent="0.25">
      <c r="K100" s="1">
        <f t="shared" si="47"/>
        <v>99</v>
      </c>
      <c r="L100" s="50">
        <f t="shared" si="17"/>
        <v>417.35177064781203</v>
      </c>
      <c r="M100" s="2">
        <f t="shared" si="33"/>
        <v>39.859498714014848</v>
      </c>
      <c r="N100" s="6">
        <f t="shared" si="34"/>
        <v>35.972657253959909</v>
      </c>
      <c r="O100" s="2">
        <f t="shared" si="48"/>
        <v>19.912384693943213</v>
      </c>
      <c r="P100" s="2">
        <f t="shared" si="49"/>
        <v>18.001999999999999</v>
      </c>
      <c r="Q100" s="2">
        <f t="shared" si="37"/>
        <v>39.660374049273926</v>
      </c>
      <c r="R100" s="7">
        <f t="shared" si="38"/>
        <v>0.6502577852165341</v>
      </c>
      <c r="S100" s="2">
        <f t="shared" si="39"/>
        <v>30.331401672306225</v>
      </c>
      <c r="T100" s="8">
        <f t="shared" si="40"/>
        <v>11.03406346192304</v>
      </c>
      <c r="U100" s="2">
        <f t="shared" si="41"/>
        <v>19.588114940062322</v>
      </c>
      <c r="V100" s="15">
        <f t="shared" si="42"/>
        <v>0.40366542539884581</v>
      </c>
      <c r="W100" s="2">
        <f t="shared" si="43"/>
        <v>14.16565640764567</v>
      </c>
      <c r="X100" s="30">
        <f t="shared" si="44"/>
        <v>0.43612621462737627</v>
      </c>
      <c r="Y100" s="9">
        <f t="shared" si="52"/>
        <v>48.496770141125708</v>
      </c>
      <c r="Z100" s="1"/>
      <c r="AA100" s="1">
        <f t="shared" si="50"/>
        <v>0</v>
      </c>
      <c r="AB100" s="1">
        <f t="shared" si="51"/>
        <v>35.972657253959909</v>
      </c>
      <c r="AD100" s="1"/>
    </row>
    <row r="101" spans="11:30" x14ac:dyDescent="0.25">
      <c r="K101" s="1">
        <f t="shared" si="47"/>
        <v>100</v>
      </c>
      <c r="L101" s="50">
        <f t="shared" si="17"/>
        <v>417.35218800000001</v>
      </c>
      <c r="M101" s="2">
        <f t="shared" si="33"/>
        <v>39.894228040143268</v>
      </c>
      <c r="N101" s="6">
        <f t="shared" si="34"/>
        <v>36.003999999999998</v>
      </c>
      <c r="O101" s="2">
        <f t="shared" si="48"/>
        <v>19.947114020071634</v>
      </c>
      <c r="P101" s="2">
        <f t="shared" si="49"/>
        <v>18.001999999999999</v>
      </c>
      <c r="Q101" s="2">
        <f t="shared" si="37"/>
        <v>39.80558415233844</v>
      </c>
      <c r="R101" s="7">
        <f t="shared" si="38"/>
        <v>0.65263859987785033</v>
      </c>
      <c r="S101" s="2">
        <f t="shared" si="39"/>
        <v>31.25597859064132</v>
      </c>
      <c r="T101" s="8">
        <f t="shared" si="40"/>
        <v>11.370409289344968</v>
      </c>
      <c r="U101" s="2">
        <f t="shared" si="41"/>
        <v>20.569947528466262</v>
      </c>
      <c r="V101" s="15">
        <f t="shared" si="42"/>
        <v>0.42389870821759906</v>
      </c>
      <c r="W101" s="2">
        <f t="shared" si="43"/>
        <v>15.029395866615122</v>
      </c>
      <c r="X101" s="30">
        <f t="shared" si="44"/>
        <v>0.46271865833943243</v>
      </c>
      <c r="Y101" s="9">
        <f t="shared" si="52"/>
        <v>48.913665255779854</v>
      </c>
      <c r="Z101" s="1"/>
      <c r="AA101" s="1">
        <f t="shared" si="50"/>
        <v>0</v>
      </c>
      <c r="AB101" s="1">
        <f t="shared" si="51"/>
        <v>36.003999999999998</v>
      </c>
      <c r="AD101" s="1"/>
    </row>
    <row r="102" spans="11:30" x14ac:dyDescent="0.25">
      <c r="K102" s="1">
        <f t="shared" si="47"/>
        <v>101</v>
      </c>
      <c r="L102" s="50">
        <f t="shared" si="17"/>
        <v>417.35260535218799</v>
      </c>
      <c r="M102" s="2">
        <f t="shared" si="33"/>
        <v>39.859498714014848</v>
      </c>
      <c r="N102" s="6">
        <f t="shared" si="34"/>
        <v>35.972657253959909</v>
      </c>
      <c r="O102" s="2">
        <f t="shared" si="48"/>
        <v>19.912384693943213</v>
      </c>
      <c r="P102" s="2">
        <f t="shared" si="49"/>
        <v>18.001999999999999</v>
      </c>
      <c r="Q102" s="2">
        <f t="shared" si="37"/>
        <v>39.881798131617188</v>
      </c>
      <c r="R102" s="7">
        <f t="shared" si="38"/>
        <v>0.65388817794049703</v>
      </c>
      <c r="S102" s="2">
        <f t="shared" si="39"/>
        <v>32.1526856566161</v>
      </c>
      <c r="T102" s="8">
        <f t="shared" si="40"/>
        <v>11.696616524329245</v>
      </c>
      <c r="U102" s="2">
        <f t="shared" si="41"/>
        <v>21.563400912701347</v>
      </c>
      <c r="V102" s="15">
        <f t="shared" si="42"/>
        <v>0.44437146857193982</v>
      </c>
      <c r="W102" s="2">
        <f t="shared" si="43"/>
        <v>15.918050466301104</v>
      </c>
      <c r="X102" s="30">
        <f t="shared" si="44"/>
        <v>0.49007817882470067</v>
      </c>
      <c r="Y102" s="9">
        <f t="shared" si="52"/>
        <v>49.257611603626287</v>
      </c>
      <c r="Z102" s="1"/>
      <c r="AA102" s="1">
        <f t="shared" si="50"/>
        <v>0</v>
      </c>
      <c r="AB102" s="1">
        <f t="shared" si="51"/>
        <v>35.972657253959909</v>
      </c>
      <c r="AD102" s="1"/>
    </row>
    <row r="103" spans="11:30" x14ac:dyDescent="0.25">
      <c r="K103" s="1">
        <f t="shared" si="47"/>
        <v>102</v>
      </c>
      <c r="L103" s="50">
        <f t="shared" si="17"/>
        <v>417.35302270437603</v>
      </c>
      <c r="M103" s="2">
        <f t="shared" si="33"/>
        <v>39.755492028943834</v>
      </c>
      <c r="N103" s="6">
        <f t="shared" si="34"/>
        <v>35.878792630598134</v>
      </c>
      <c r="O103" s="2">
        <f t="shared" si="48"/>
        <v>19.8083780088722</v>
      </c>
      <c r="P103" s="2">
        <f t="shared" si="49"/>
        <v>18.001999999999999</v>
      </c>
      <c r="Q103" s="2">
        <f t="shared" si="37"/>
        <v>39.888618357084184</v>
      </c>
      <c r="R103" s="7">
        <f t="shared" si="38"/>
        <v>0.65400000000000003</v>
      </c>
      <c r="S103" s="2">
        <f t="shared" si="39"/>
        <v>33.017557436649824</v>
      </c>
      <c r="T103" s="8">
        <f t="shared" si="40"/>
        <v>12.011242607568638</v>
      </c>
      <c r="U103" s="2">
        <f t="shared" si="41"/>
        <v>22.565494995980981</v>
      </c>
      <c r="V103" s="15">
        <f t="shared" si="42"/>
        <v>0.46502229360816727</v>
      </c>
      <c r="W103" s="2">
        <f t="shared" si="43"/>
        <v>16.829908866969298</v>
      </c>
      <c r="X103" s="30">
        <f t="shared" si="44"/>
        <v>0.51815208808208946</v>
      </c>
      <c r="Y103" s="9">
        <f t="shared" si="52"/>
        <v>49.527209619857032</v>
      </c>
      <c r="Z103" s="1"/>
      <c r="AA103" s="1">
        <f t="shared" si="50"/>
        <v>49.527209619857032</v>
      </c>
      <c r="AB103" s="1">
        <f t="shared" si="51"/>
        <v>35.878792630598134</v>
      </c>
      <c r="AD103" s="1"/>
    </row>
    <row r="104" spans="11:30" x14ac:dyDescent="0.25">
      <c r="K104" s="1">
        <f t="shared" si="47"/>
        <v>103</v>
      </c>
      <c r="L104" s="50">
        <f t="shared" si="17"/>
        <v>417.35344005656401</v>
      </c>
      <c r="M104" s="2">
        <f t="shared" si="33"/>
        <v>39.582750288566501</v>
      </c>
      <c r="N104" s="6">
        <f t="shared" si="34"/>
        <v>35.722895551594945</v>
      </c>
      <c r="O104" s="2">
        <f t="shared" si="48"/>
        <v>19.635636268494867</v>
      </c>
      <c r="P104" s="2">
        <f t="shared" si="49"/>
        <v>18.001999999999999</v>
      </c>
      <c r="Q104" s="2">
        <f t="shared" si="37"/>
        <v>39.826009220968075</v>
      </c>
      <c r="R104" s="7">
        <f t="shared" si="38"/>
        <v>0.65297348224364693</v>
      </c>
      <c r="S104" s="2">
        <f t="shared" si="39"/>
        <v>33.846686815489171</v>
      </c>
      <c r="T104" s="8">
        <f t="shared" si="40"/>
        <v>12.312866195001174</v>
      </c>
      <c r="U104" s="2">
        <f t="shared" si="41"/>
        <v>23.57306236985459</v>
      </c>
      <c r="V104" s="15">
        <f t="shared" si="42"/>
        <v>0.48578591041546149</v>
      </c>
      <c r="W104" s="2">
        <f t="shared" si="43"/>
        <v>17.763035544872938</v>
      </c>
      <c r="X104" s="30">
        <f t="shared" si="44"/>
        <v>0.54688079602832229</v>
      </c>
      <c r="Y104" s="9">
        <f t="shared" si="52"/>
        <v>49.721401935283545</v>
      </c>
      <c r="Z104" s="1"/>
      <c r="AA104" s="1">
        <f t="shared" si="50"/>
        <v>49.721401935283545</v>
      </c>
      <c r="AB104" s="1">
        <f t="shared" si="51"/>
        <v>35.722895551594945</v>
      </c>
      <c r="AD104" s="1"/>
    </row>
    <row r="105" spans="11:30" x14ac:dyDescent="0.25">
      <c r="K105" s="1">
        <f t="shared" si="47"/>
        <v>104</v>
      </c>
      <c r="L105" s="50">
        <f t="shared" si="17"/>
        <v>417.35385740875199</v>
      </c>
      <c r="M105" s="2">
        <f t="shared" si="33"/>
        <v>39.342172096760386</v>
      </c>
      <c r="N105" s="6">
        <f t="shared" si="34"/>
        <v>35.50577699476834</v>
      </c>
      <c r="O105" s="2">
        <f t="shared" si="48"/>
        <v>19.395058076688752</v>
      </c>
      <c r="P105" s="2">
        <f t="shared" si="49"/>
        <v>18.001999999999999</v>
      </c>
      <c r="Q105" s="2">
        <f t="shared" si="37"/>
        <v>39.694297447419522</v>
      </c>
      <c r="R105" s="7">
        <f t="shared" si="38"/>
        <v>0.65081398152768766</v>
      </c>
      <c r="S105" s="2">
        <f t="shared" si="39"/>
        <v>34.636254115084697</v>
      </c>
      <c r="T105" s="8">
        <f t="shared" si="40"/>
        <v>12.600097750776941</v>
      </c>
      <c r="U105" s="2">
        <f t="shared" si="41"/>
        <v>24.582762162930212</v>
      </c>
      <c r="V105" s="15">
        <f t="shared" si="42"/>
        <v>0.50659347141580047</v>
      </c>
      <c r="W105" s="2">
        <f t="shared" si="43"/>
        <v>18.715271808145246</v>
      </c>
      <c r="X105" s="30">
        <f t="shared" si="44"/>
        <v>0.5761978417748026</v>
      </c>
      <c r="Y105" s="9">
        <f t="shared" si="52"/>
        <v>49.839480040263567</v>
      </c>
      <c r="Z105" s="1"/>
      <c r="AA105" s="1">
        <f t="shared" si="50"/>
        <v>49.839480040263567</v>
      </c>
      <c r="AB105" s="1">
        <f t="shared" si="51"/>
        <v>0</v>
      </c>
      <c r="AD105" s="1"/>
    </row>
    <row r="106" spans="11:30" x14ac:dyDescent="0.25">
      <c r="K106" s="1">
        <f t="shared" si="47"/>
        <v>105</v>
      </c>
      <c r="L106" s="50">
        <f t="shared" si="17"/>
        <v>417.35427476094003</v>
      </c>
      <c r="M106" s="2">
        <f t="shared" si="33"/>
        <v>39.035004571282187</v>
      </c>
      <c r="N106" s="6">
        <f t="shared" si="34"/>
        <v>35.22856246698781</v>
      </c>
      <c r="O106" s="2">
        <f t="shared" si="48"/>
        <v>19.087890551210553</v>
      </c>
      <c r="P106" s="2">
        <f t="shared" si="49"/>
        <v>18.001999999999999</v>
      </c>
      <c r="Q106" s="2">
        <f t="shared" si="37"/>
        <v>39.494169252444912</v>
      </c>
      <c r="R106" s="7">
        <f t="shared" si="38"/>
        <v>0.64753274881258782</v>
      </c>
      <c r="S106" s="2">
        <f t="shared" si="39"/>
        <v>35.38255619892054</v>
      </c>
      <c r="T106" s="8">
        <f t="shared" si="40"/>
        <v>12.871590134933019</v>
      </c>
      <c r="U106" s="2">
        <f t="shared" si="41"/>
        <v>25.591096061213317</v>
      </c>
      <c r="V106" s="15">
        <f t="shared" si="42"/>
        <v>0.52737288450582953</v>
      </c>
      <c r="W106" s="2">
        <f t="shared" si="43"/>
        <v>19.684238863415125</v>
      </c>
      <c r="X106" s="30">
        <f t="shared" si="44"/>
        <v>0.60602998804127572</v>
      </c>
      <c r="Y106" s="9">
        <f t="shared" si="52"/>
        <v>49.881088223280528</v>
      </c>
      <c r="Z106" s="1"/>
      <c r="AA106" s="1">
        <f t="shared" si="50"/>
        <v>49.881088223280528</v>
      </c>
      <c r="AB106" s="1">
        <f t="shared" si="51"/>
        <v>0</v>
      </c>
      <c r="AD106" s="1"/>
    </row>
    <row r="107" spans="11:30" x14ac:dyDescent="0.25">
      <c r="K107" s="1">
        <f t="shared" si="47"/>
        <v>106</v>
      </c>
      <c r="L107" s="50">
        <f t="shared" si="17"/>
        <v>417.35469211312801</v>
      </c>
      <c r="M107" s="2">
        <f t="shared" si="33"/>
        <v>38.662832575605044</v>
      </c>
      <c r="N107" s="6">
        <f t="shared" si="34"/>
        <v>34.89268228605345</v>
      </c>
      <c r="O107" s="2">
        <f t="shared" si="48"/>
        <v>18.71571855553341</v>
      </c>
      <c r="P107" s="2">
        <f t="shared" si="49"/>
        <v>18.001999999999999</v>
      </c>
      <c r="Q107" s="2">
        <f t="shared" si="37"/>
        <v>39.226664388867782</v>
      </c>
      <c r="R107" s="7">
        <f t="shared" si="38"/>
        <v>0.64314683152627572</v>
      </c>
      <c r="S107" s="2">
        <f t="shared" si="39"/>
        <v>36.082035255249203</v>
      </c>
      <c r="T107" s="8">
        <f t="shared" si="40"/>
        <v>13.126049074259369</v>
      </c>
      <c r="U107" s="2">
        <f t="shared" si="41"/>
        <v>26.594426427399803</v>
      </c>
      <c r="V107" s="15">
        <f t="shared" si="42"/>
        <v>0.54804918645328782</v>
      </c>
      <c r="W107" s="2">
        <f t="shared" si="43"/>
        <v>20.667343014996266</v>
      </c>
      <c r="X107" s="30">
        <f t="shared" si="44"/>
        <v>0.63629738122625557</v>
      </c>
      <c r="Y107" s="9">
        <f t="shared" si="52"/>
        <v>49.846224759518641</v>
      </c>
      <c r="Z107" s="1"/>
      <c r="AA107" s="1">
        <f t="shared" si="50"/>
        <v>49.846224759518641</v>
      </c>
      <c r="AB107" s="1">
        <f t="shared" si="51"/>
        <v>0</v>
      </c>
      <c r="AD107" s="1"/>
    </row>
    <row r="108" spans="11:30" x14ac:dyDescent="0.25">
      <c r="K108" s="1">
        <f t="shared" si="47"/>
        <v>107</v>
      </c>
      <c r="L108" s="50">
        <f t="shared" si="17"/>
        <v>417.35510946531599</v>
      </c>
      <c r="M108" s="2">
        <f t="shared" si="33"/>
        <v>38.227565098465142</v>
      </c>
      <c r="N108" s="6">
        <f t="shared" si="34"/>
        <v>34.499859288421419</v>
      </c>
      <c r="O108" s="2">
        <f t="shared" si="48"/>
        <v>18.280451078393508</v>
      </c>
      <c r="P108" s="2">
        <f t="shared" si="49"/>
        <v>18.001999999999999</v>
      </c>
      <c r="Q108" s="2">
        <f t="shared" si="37"/>
        <v>38.893167148171322</v>
      </c>
      <c r="R108" s="7">
        <f t="shared" si="38"/>
        <v>0.6376789260334611</v>
      </c>
      <c r="S108" s="2">
        <f t="shared" si="39"/>
        <v>36.731306948805603</v>
      </c>
      <c r="T108" s="8">
        <f t="shared" si="40"/>
        <v>13.362243403427899</v>
      </c>
      <c r="U108" s="2">
        <f t="shared" si="41"/>
        <v>27.58899641716307</v>
      </c>
      <c r="V108" s="15">
        <f t="shared" si="42"/>
        <v>0.56854495744683087</v>
      </c>
      <c r="W108" s="2">
        <f t="shared" si="43"/>
        <v>21.661783056440814</v>
      </c>
      <c r="X108" s="30">
        <f t="shared" si="44"/>
        <v>0.66691377897504045</v>
      </c>
      <c r="Y108" s="9">
        <f t="shared" si="52"/>
        <v>49.735240354304651</v>
      </c>
      <c r="Z108" s="1"/>
      <c r="AA108" s="1">
        <f t="shared" si="50"/>
        <v>49.735240354304651</v>
      </c>
      <c r="AB108" s="1">
        <f t="shared" si="51"/>
        <v>0</v>
      </c>
      <c r="AD108" s="1"/>
    </row>
    <row r="109" spans="11:30" x14ac:dyDescent="0.25">
      <c r="K109" s="1">
        <f t="shared" si="47"/>
        <v>108</v>
      </c>
      <c r="L109" s="50">
        <f t="shared" si="17"/>
        <v>417.35552681750403</v>
      </c>
      <c r="M109" s="2">
        <f t="shared" si="33"/>
        <v>37.731418945642325</v>
      </c>
      <c r="N109" s="6">
        <f t="shared" si="34"/>
        <v>34.052094111256991</v>
      </c>
      <c r="O109" s="2">
        <f t="shared" si="48"/>
        <v>17.784304925570691</v>
      </c>
      <c r="P109" s="2">
        <f t="shared" si="49"/>
        <v>18.001999999999999</v>
      </c>
      <c r="Q109" s="2">
        <f t="shared" si="37"/>
        <v>38.495394428666955</v>
      </c>
      <c r="R109" s="7">
        <f t="shared" si="38"/>
        <v>0.63115718200545179</v>
      </c>
      <c r="S109" s="2">
        <f t="shared" si="39"/>
        <v>37.327187628746415</v>
      </c>
      <c r="T109" s="8">
        <f t="shared" si="40"/>
        <v>13.579014962791868</v>
      </c>
      <c r="U109" s="2">
        <f t="shared" si="41"/>
        <v>28.570951957643029</v>
      </c>
      <c r="V109" s="15">
        <f t="shared" si="42"/>
        <v>0.58878077402149787</v>
      </c>
      <c r="W109" s="2">
        <f t="shared" si="43"/>
        <v>22.664559886348389</v>
      </c>
      <c r="X109" s="30">
        <f t="shared" si="44"/>
        <v>0.6977868462271577</v>
      </c>
      <c r="Y109" s="9">
        <f t="shared" si="52"/>
        <v>49.548833876302972</v>
      </c>
      <c r="Z109" s="1"/>
      <c r="AA109" s="1">
        <f t="shared" si="50"/>
        <v>49.548833876302972</v>
      </c>
      <c r="AB109" s="1">
        <f t="shared" si="51"/>
        <v>0</v>
      </c>
      <c r="AD109" s="1"/>
    </row>
    <row r="110" spans="11:30" x14ac:dyDescent="0.25">
      <c r="K110" s="1">
        <f t="shared" si="47"/>
        <v>109</v>
      </c>
      <c r="L110" s="50">
        <f t="shared" si="17"/>
        <v>417.35594416969201</v>
      </c>
      <c r="M110" s="2">
        <f t="shared" si="33"/>
        <v>37.176899938702974</v>
      </c>
      <c r="N110" s="6">
        <f t="shared" si="34"/>
        <v>33.551648224554917</v>
      </c>
      <c r="O110" s="2">
        <f t="shared" si="48"/>
        <v>17.22978591863134</v>
      </c>
      <c r="P110" s="2">
        <f t="shared" si="49"/>
        <v>18.001999999999999</v>
      </c>
      <c r="Q110" s="2">
        <f t="shared" si="37"/>
        <v>38.035381013843107</v>
      </c>
      <c r="R110" s="7">
        <f t="shared" si="38"/>
        <v>0.6236149610490479</v>
      </c>
      <c r="S110" s="2">
        <f t="shared" si="39"/>
        <v>37.866720288650789</v>
      </c>
      <c r="T110" s="8">
        <f t="shared" si="40"/>
        <v>13.775288042205821</v>
      </c>
      <c r="U110" s="2">
        <f t="shared" si="41"/>
        <v>29.536365428664961</v>
      </c>
      <c r="V110" s="15">
        <f t="shared" si="42"/>
        <v>0.60867569707347602</v>
      </c>
      <c r="W110" s="2">
        <f t="shared" si="43"/>
        <v>23.672488357839885</v>
      </c>
      <c r="X110" s="30">
        <f t="shared" si="44"/>
        <v>0.72881852003293246</v>
      </c>
      <c r="Y110" s="9">
        <f t="shared" si="52"/>
        <v>49.288045444916193</v>
      </c>
      <c r="Z110" s="1"/>
      <c r="AA110" s="1">
        <f t="shared" si="50"/>
        <v>0</v>
      </c>
      <c r="AB110" s="1">
        <f t="shared" si="51"/>
        <v>0</v>
      </c>
      <c r="AD110" s="1"/>
    </row>
    <row r="111" spans="11:30" x14ac:dyDescent="0.25">
      <c r="K111" s="1">
        <f t="shared" si="47"/>
        <v>110</v>
      </c>
      <c r="L111" s="50">
        <f t="shared" si="17"/>
        <v>417.35636152187999</v>
      </c>
      <c r="M111" s="2">
        <f t="shared" si="33"/>
        <v>36.566781842966051</v>
      </c>
      <c r="N111" s="6">
        <f t="shared" si="34"/>
        <v>33.001024913914378</v>
      </c>
      <c r="O111" s="2">
        <f t="shared" si="48"/>
        <v>16.619667822894417</v>
      </c>
      <c r="P111" s="2">
        <f t="shared" si="49"/>
        <v>18.001999999999999</v>
      </c>
      <c r="Q111" s="2">
        <f t="shared" si="37"/>
        <v>37.515462236818024</v>
      </c>
      <c r="R111" s="7">
        <f t="shared" si="38"/>
        <v>0.6150905524789021</v>
      </c>
      <c r="S111" s="2">
        <f t="shared" si="39"/>
        <v>38.347198983496192</v>
      </c>
      <c r="T111" s="8">
        <f t="shared" si="40"/>
        <v>13.950078263518497</v>
      </c>
      <c r="U111" s="2">
        <f t="shared" si="41"/>
        <v>30.481260859870197</v>
      </c>
      <c r="V111" s="15">
        <f t="shared" si="42"/>
        <v>0.62814779111427577</v>
      </c>
      <c r="W111" s="2">
        <f t="shared" si="43"/>
        <v>24.682211343784907</v>
      </c>
      <c r="X111" s="30">
        <f t="shared" si="44"/>
        <v>0.75990544258773718</v>
      </c>
      <c r="Y111" s="9">
        <f t="shared" si="52"/>
        <v>48.954246963613791</v>
      </c>
      <c r="Z111" s="1"/>
      <c r="AA111" s="1">
        <f t="shared" si="50"/>
        <v>0</v>
      </c>
      <c r="AB111" s="1">
        <f t="shared" si="51"/>
        <v>0</v>
      </c>
      <c r="AD111" s="1"/>
    </row>
    <row r="112" spans="11:30" x14ac:dyDescent="0.25">
      <c r="K112" s="1">
        <f t="shared" si="47"/>
        <v>111</v>
      </c>
      <c r="L112" s="50">
        <f t="shared" si="17"/>
        <v>417.35677887406803</v>
      </c>
      <c r="M112" s="2">
        <f t="shared" si="33"/>
        <v>35.904083273727935</v>
      </c>
      <c r="N112" s="6">
        <f t="shared" si="34"/>
        <v>32.40294843872001</v>
      </c>
      <c r="O112" s="2">
        <f t="shared" si="48"/>
        <v>15.9569692536563</v>
      </c>
      <c r="P112" s="2">
        <f t="shared" si="49"/>
        <v>18.001999999999999</v>
      </c>
      <c r="Q112" s="2">
        <f t="shared" si="37"/>
        <v>36.938254238484227</v>
      </c>
      <c r="R112" s="7">
        <f t="shared" si="38"/>
        <v>0.60562684963687918</v>
      </c>
      <c r="S112" s="2">
        <f t="shared" si="39"/>
        <v>38.766191420366681</v>
      </c>
      <c r="T112" s="8">
        <f t="shared" si="40"/>
        <v>14.102500798699783</v>
      </c>
      <c r="U112" s="2">
        <f t="shared" si="41"/>
        <v>31.401640427730918</v>
      </c>
      <c r="V112" s="15">
        <f t="shared" si="42"/>
        <v>0.64711467031249037</v>
      </c>
      <c r="W112" s="2">
        <f t="shared" si="43"/>
        <v>25.690215967664219</v>
      </c>
      <c r="X112" s="30">
        <f t="shared" si="44"/>
        <v>0.79093946094089307</v>
      </c>
      <c r="Y112" s="9">
        <f t="shared" si="52"/>
        <v>48.549130218310054</v>
      </c>
      <c r="Z112" s="1"/>
      <c r="AA112" s="1">
        <f t="shared" si="50"/>
        <v>0</v>
      </c>
      <c r="AB112" s="1">
        <f t="shared" si="51"/>
        <v>0</v>
      </c>
      <c r="AD112" s="1"/>
    </row>
    <row r="113" spans="11:30" x14ac:dyDescent="0.25">
      <c r="K113" s="1">
        <f t="shared" si="47"/>
        <v>112</v>
      </c>
      <c r="L113" s="50">
        <f t="shared" si="17"/>
        <v>417.35719622625601</v>
      </c>
      <c r="M113" s="2">
        <f t="shared" si="33"/>
        <v>35.192042849129308</v>
      </c>
      <c r="N113" s="6">
        <f t="shared" si="34"/>
        <v>31.760341607941069</v>
      </c>
      <c r="O113" s="2">
        <f t="shared" si="48"/>
        <v>15.244928829057674</v>
      </c>
      <c r="P113" s="2">
        <f t="shared" si="49"/>
        <v>18.001999999999999</v>
      </c>
      <c r="Q113" s="2">
        <f t="shared" si="37"/>
        <v>36.30663205247744</v>
      </c>
      <c r="R113" s="7">
        <f t="shared" si="38"/>
        <v>0.59527099058078148</v>
      </c>
      <c r="S113" s="2">
        <f t="shared" si="39"/>
        <v>39.121559460092087</v>
      </c>
      <c r="T113" s="8">
        <f t="shared" si="40"/>
        <v>14.231777827998744</v>
      </c>
      <c r="U113" s="2">
        <f t="shared" si="41"/>
        <v>32.293512016599834</v>
      </c>
      <c r="V113" s="15">
        <f t="shared" si="42"/>
        <v>0.66549406646283626</v>
      </c>
      <c r="W113" s="2">
        <f t="shared" si="43"/>
        <v>26.692851924522898</v>
      </c>
      <c r="X113" s="30">
        <f t="shared" si="44"/>
        <v>0.82180819105339675</v>
      </c>
      <c r="Y113" s="9">
        <f t="shared" si="52"/>
        <v>48.074692684036833</v>
      </c>
      <c r="Z113" s="1"/>
      <c r="AA113" s="1">
        <f t="shared" si="50"/>
        <v>0</v>
      </c>
      <c r="AB113" s="1">
        <f t="shared" si="51"/>
        <v>0</v>
      </c>
      <c r="AD113" s="1"/>
    </row>
    <row r="114" spans="11:30" x14ac:dyDescent="0.25">
      <c r="K114" s="1">
        <f t="shared" si="47"/>
        <v>113</v>
      </c>
      <c r="L114" s="50">
        <f t="shared" si="17"/>
        <v>417.35761357844399</v>
      </c>
      <c r="M114" s="2">
        <f t="shared" si="33"/>
        <v>34.434092874492507</v>
      </c>
      <c r="N114" s="6">
        <f t="shared" si="34"/>
        <v>31.076302030602619</v>
      </c>
      <c r="O114" s="2">
        <f t="shared" si="48"/>
        <v>14.486978854420872</v>
      </c>
      <c r="P114" s="2">
        <f t="shared" si="49"/>
        <v>18.001999999999999</v>
      </c>
      <c r="Q114" s="2">
        <f t="shared" si="37"/>
        <v>35.623705772800932</v>
      </c>
      <c r="R114" s="7">
        <f t="shared" si="38"/>
        <v>0.58407396733695394</v>
      </c>
      <c r="S114" s="2">
        <f t="shared" si="39"/>
        <v>39.411477288452787</v>
      </c>
      <c r="T114" s="8">
        <f t="shared" si="40"/>
        <v>14.337245150328119</v>
      </c>
      <c r="U114" s="2">
        <f t="shared" si="41"/>
        <v>33.152917586797258</v>
      </c>
      <c r="V114" s="15">
        <f t="shared" si="42"/>
        <v>0.68320441358635475</v>
      </c>
      <c r="W114" s="2">
        <f t="shared" si="43"/>
        <v>27.686351787167833</v>
      </c>
      <c r="X114" s="30">
        <f t="shared" si="44"/>
        <v>0.8523956429765065</v>
      </c>
      <c r="Y114" s="9">
        <f t="shared" si="52"/>
        <v>47.533221204830554</v>
      </c>
      <c r="Z114" s="1"/>
      <c r="AA114" s="1">
        <f t="shared" si="50"/>
        <v>0</v>
      </c>
      <c r="AB114" s="1">
        <f t="shared" si="51"/>
        <v>0</v>
      </c>
      <c r="AD114" s="1"/>
    </row>
    <row r="115" spans="11:30" x14ac:dyDescent="0.25">
      <c r="K115" s="1">
        <f t="shared" si="47"/>
        <v>114</v>
      </c>
      <c r="L115" s="50">
        <f t="shared" si="17"/>
        <v>417.35803093063203</v>
      </c>
      <c r="M115" s="2">
        <f t="shared" si="33"/>
        <v>33.633831858344834</v>
      </c>
      <c r="N115" s="6">
        <f t="shared" si="34"/>
        <v>30.354077311869162</v>
      </c>
      <c r="O115" s="2">
        <f t="shared" si="48"/>
        <v>13.6867178382732</v>
      </c>
      <c r="P115" s="2">
        <f t="shared" si="49"/>
        <v>18.001999999999999</v>
      </c>
      <c r="Q115" s="2">
        <f t="shared" si="37"/>
        <v>34.892795081671196</v>
      </c>
      <c r="R115" s="7">
        <f t="shared" si="38"/>
        <v>0.57209020826764656</v>
      </c>
      <c r="S115" s="2">
        <f t="shared" si="39"/>
        <v>39.634447039894098</v>
      </c>
      <c r="T115" s="8">
        <f t="shared" si="40"/>
        <v>14.418357866913814</v>
      </c>
      <c r="U115" s="2">
        <f t="shared" si="41"/>
        <v>33.975962071434544</v>
      </c>
      <c r="V115" s="15">
        <f t="shared" si="42"/>
        <v>0.70016544342663734</v>
      </c>
      <c r="W115" s="2">
        <f t="shared" si="43"/>
        <v>28.666853159980448</v>
      </c>
      <c r="X115" s="30">
        <f t="shared" si="44"/>
        <v>0.88258290291392183</v>
      </c>
      <c r="Y115" s="9">
        <f t="shared" si="52"/>
        <v>46.927273733391182</v>
      </c>
      <c r="Z115" s="1"/>
      <c r="AA115" s="1">
        <f t="shared" si="50"/>
        <v>0</v>
      </c>
      <c r="AB115" s="1">
        <f t="shared" si="51"/>
        <v>0</v>
      </c>
      <c r="AD115" s="1"/>
    </row>
    <row r="116" spans="11:30" x14ac:dyDescent="0.25">
      <c r="K116" s="1">
        <f t="shared" si="47"/>
        <v>115</v>
      </c>
      <c r="L116" s="50">
        <f t="shared" si="17"/>
        <v>417.35844828282001</v>
      </c>
      <c r="M116" s="2">
        <f t="shared" si="33"/>
        <v>32.794996166466227</v>
      </c>
      <c r="N116" s="6">
        <f t="shared" si="34"/>
        <v>29.597039471206916</v>
      </c>
      <c r="O116" s="2">
        <f t="shared" si="48"/>
        <v>12.847882146394593</v>
      </c>
      <c r="P116" s="2">
        <f t="shared" si="49"/>
        <v>18.001999999999999</v>
      </c>
      <c r="Q116" s="2">
        <f t="shared" si="37"/>
        <v>34.117402428493556</v>
      </c>
      <c r="R116" s="7">
        <f t="shared" si="38"/>
        <v>0.55937713832276803</v>
      </c>
      <c r="S116" s="2">
        <f t="shared" si="39"/>
        <v>39.789311687414681</v>
      </c>
      <c r="T116" s="8">
        <f t="shared" si="40"/>
        <v>14.474695070423623</v>
      </c>
      <c r="U116" s="2">
        <f t="shared" si="41"/>
        <v>34.758842512546913</v>
      </c>
      <c r="V116" s="15">
        <f t="shared" si="42"/>
        <v>0.71629878587766216</v>
      </c>
      <c r="W116" s="2">
        <f t="shared" si="43"/>
        <v>29.630422518128057</v>
      </c>
      <c r="X116" s="30">
        <f t="shared" si="44"/>
        <v>0.91224886717329989</v>
      </c>
      <c r="Y116" s="9">
        <f t="shared" si="52"/>
        <v>46.259659333004265</v>
      </c>
      <c r="Z116" s="1"/>
      <c r="AA116" s="1">
        <f t="shared" si="50"/>
        <v>0</v>
      </c>
      <c r="AB116" s="1">
        <f t="shared" si="51"/>
        <v>0</v>
      </c>
      <c r="AD116" s="1"/>
    </row>
    <row r="117" spans="11:30" x14ac:dyDescent="0.25">
      <c r="K117" s="1">
        <f t="shared" si="47"/>
        <v>116</v>
      </c>
      <c r="L117" s="50">
        <f t="shared" si="17"/>
        <v>417.35886563500799</v>
      </c>
      <c r="M117" s="2">
        <f t="shared" si="33"/>
        <v>31.921431123885604</v>
      </c>
      <c r="N117" s="6">
        <f t="shared" si="34"/>
        <v>28.808658862327238</v>
      </c>
      <c r="O117" s="2">
        <f t="shared" si="48"/>
        <v>11.97431710381397</v>
      </c>
      <c r="P117" s="2">
        <f t="shared" si="49"/>
        <v>18.001999999999999</v>
      </c>
      <c r="Q117" s="2">
        <f t="shared" si="37"/>
        <v>33.301185161410245</v>
      </c>
      <c r="R117" s="7">
        <f t="shared" si="38"/>
        <v>0.54599472211838029</v>
      </c>
      <c r="S117" s="2">
        <f t="shared" si="39"/>
        <v>39.87526504350334</v>
      </c>
      <c r="T117" s="8">
        <f t="shared" si="40"/>
        <v>14.50596348314302</v>
      </c>
      <c r="U117" s="2">
        <f t="shared" si="41"/>
        <v>35.497877135853507</v>
      </c>
      <c r="V117" s="15">
        <f t="shared" si="42"/>
        <v>0.7315285681468785</v>
      </c>
      <c r="W117" s="2">
        <f t="shared" si="43"/>
        <v>30.573080542749025</v>
      </c>
      <c r="X117" s="30">
        <f t="shared" si="44"/>
        <v>0.94127102217517966</v>
      </c>
      <c r="Y117" s="9">
        <f t="shared" si="52"/>
        <v>45.533416657910692</v>
      </c>
      <c r="Z117" s="1"/>
      <c r="AA117" s="1">
        <f t="shared" si="50"/>
        <v>0</v>
      </c>
      <c r="AB117" s="1">
        <f t="shared" si="51"/>
        <v>0</v>
      </c>
      <c r="AD117" s="1"/>
    </row>
    <row r="118" spans="11:30" x14ac:dyDescent="0.25">
      <c r="K118" s="1">
        <f t="shared" si="47"/>
        <v>117</v>
      </c>
      <c r="L118" s="50">
        <f t="shared" si="17"/>
        <v>417.35928298719602</v>
      </c>
      <c r="M118" s="2">
        <f t="shared" si="33"/>
        <v>31.017061877514319</v>
      </c>
      <c r="N118" s="6">
        <f t="shared" si="34"/>
        <v>27.992477877108335</v>
      </c>
      <c r="O118" s="2">
        <f t="shared" si="48"/>
        <v>11.069947857442685</v>
      </c>
      <c r="P118" s="2">
        <f t="shared" si="49"/>
        <v>18.001999999999999</v>
      </c>
      <c r="Q118" s="2">
        <f t="shared" si="37"/>
        <v>32.447926922381292</v>
      </c>
      <c r="R118" s="7">
        <f t="shared" si="38"/>
        <v>0.53200499494033093</v>
      </c>
      <c r="S118" s="2">
        <f t="shared" si="39"/>
        <v>39.891858750628785</v>
      </c>
      <c r="T118" s="8">
        <f t="shared" si="40"/>
        <v>14.512000000000002</v>
      </c>
      <c r="U118" s="2">
        <f t="shared" si="41"/>
        <v>36.189534053545621</v>
      </c>
      <c r="V118" s="15">
        <f t="shared" si="42"/>
        <v>0.74578200625281976</v>
      </c>
      <c r="W118" s="2">
        <f t="shared" si="43"/>
        <v>31.490828733670767</v>
      </c>
      <c r="X118" s="30">
        <f t="shared" si="44"/>
        <v>0.9695262637940425</v>
      </c>
      <c r="Y118" s="9">
        <f t="shared" si="52"/>
        <v>44.751791142095527</v>
      </c>
      <c r="Z118" s="1"/>
      <c r="AA118" s="1">
        <f t="shared" si="50"/>
        <v>0</v>
      </c>
      <c r="AB118" s="1">
        <f t="shared" si="51"/>
        <v>0</v>
      </c>
      <c r="AD118" s="1"/>
    </row>
    <row r="119" spans="11:30" x14ac:dyDescent="0.25">
      <c r="K119" s="1">
        <f t="shared" si="47"/>
        <v>118</v>
      </c>
      <c r="L119" s="50">
        <f t="shared" si="17"/>
        <v>417.35970033938401</v>
      </c>
      <c r="M119" s="2">
        <f t="shared" si="33"/>
        <v>30.085864324670403</v>
      </c>
      <c r="N119" s="6">
        <f t="shared" si="34"/>
        <v>27.152084708982457</v>
      </c>
      <c r="O119" s="2">
        <f t="shared" si="48"/>
        <v>10.138750304598769</v>
      </c>
      <c r="P119" s="2">
        <f t="shared" si="49"/>
        <v>18.001999999999999</v>
      </c>
      <c r="Q119" s="2">
        <f t="shared" si="37"/>
        <v>31.561508616461442</v>
      </c>
      <c r="R119" s="7">
        <f t="shared" si="38"/>
        <v>0.51747158676655236</v>
      </c>
      <c r="S119" s="2">
        <f t="shared" si="39"/>
        <v>39.839006176951777</v>
      </c>
      <c r="T119" s="8">
        <f t="shared" si="40"/>
        <v>14.49277310576087</v>
      </c>
      <c r="U119" s="2">
        <f t="shared" si="41"/>
        <v>36.830459284863466</v>
      </c>
      <c r="V119" s="15">
        <f t="shared" si="42"/>
        <v>0.75898998246392668</v>
      </c>
      <c r="W119" s="2">
        <f t="shared" si="43"/>
        <v>32.379677061626779</v>
      </c>
      <c r="X119" s="30">
        <f t="shared" si="44"/>
        <v>0.99689174870302988</v>
      </c>
      <c r="Y119" s="9">
        <f t="shared" si="52"/>
        <v>43.918211132676831</v>
      </c>
      <c r="Z119" s="1"/>
      <c r="AA119" s="1">
        <f t="shared" si="50"/>
        <v>0</v>
      </c>
      <c r="AB119" s="1">
        <f t="shared" si="51"/>
        <v>0</v>
      </c>
      <c r="AD119" s="1"/>
    </row>
    <row r="120" spans="11:30" x14ac:dyDescent="0.25">
      <c r="K120" s="1">
        <f t="shared" si="47"/>
        <v>119</v>
      </c>
      <c r="L120" s="50">
        <f t="shared" si="17"/>
        <v>417.36011769157199</v>
      </c>
      <c r="M120" s="2">
        <f t="shared" si="33"/>
        <v>29.131836403729391</v>
      </c>
      <c r="N120" s="6">
        <f t="shared" si="34"/>
        <v>26.291087443137457</v>
      </c>
      <c r="O120" s="2">
        <f t="shared" si="48"/>
        <v>9.184722383657757</v>
      </c>
      <c r="P120" s="2">
        <f t="shared" si="49"/>
        <v>18.001999999999999</v>
      </c>
      <c r="Q120" s="2">
        <f t="shared" si="37"/>
        <v>30.645879263479372</v>
      </c>
      <c r="R120" s="7">
        <f t="shared" si="38"/>
        <v>0.50245924436126765</v>
      </c>
      <c r="S120" s="2">
        <f t="shared" si="39"/>
        <v>39.716983169708833</v>
      </c>
      <c r="T120" s="8">
        <f t="shared" si="40"/>
        <v>14.448383149098804</v>
      </c>
      <c r="U120" s="2">
        <f t="shared" si="41"/>
        <v>37.417503785294407</v>
      </c>
      <c r="V120" s="15">
        <f t="shared" si="42"/>
        <v>0.77108760230736806</v>
      </c>
      <c r="W120" s="2">
        <f t="shared" si="43"/>
        <v>33.235672401061763</v>
      </c>
      <c r="X120" s="30">
        <f t="shared" si="44"/>
        <v>1.023245769751074</v>
      </c>
      <c r="Y120" s="9">
        <f t="shared" si="52"/>
        <v>43.036263208655967</v>
      </c>
      <c r="Z120" s="1"/>
      <c r="AA120" s="1">
        <f t="shared" si="50"/>
        <v>0</v>
      </c>
      <c r="AB120" s="1">
        <f t="shared" si="51"/>
        <v>0</v>
      </c>
      <c r="AD120" s="1"/>
    </row>
    <row r="121" spans="11:30" x14ac:dyDescent="0.25">
      <c r="K121" s="1">
        <f t="shared" si="47"/>
        <v>120</v>
      </c>
      <c r="L121" s="50">
        <f t="shared" si="17"/>
        <v>417.36053504376002</v>
      </c>
      <c r="M121" s="2">
        <f t="shared" si="33"/>
        <v>28.158970034054065</v>
      </c>
      <c r="N121" s="6">
        <f t="shared" si="34"/>
        <v>25.413088732683786</v>
      </c>
      <c r="O121" s="2">
        <f t="shared" si="48"/>
        <v>8.2118560139824304</v>
      </c>
      <c r="P121" s="2">
        <f t="shared" si="49"/>
        <v>18.001999999999999</v>
      </c>
      <c r="Q121" s="2">
        <f t="shared" si="37"/>
        <v>29.705027037341196</v>
      </c>
      <c r="R121" s="7">
        <f t="shared" si="38"/>
        <v>0.48703335644542095</v>
      </c>
      <c r="S121" s="2">
        <f t="shared" si="39"/>
        <v>39.526425657059583</v>
      </c>
      <c r="T121" s="8">
        <f t="shared" si="40"/>
        <v>14.379061470185503</v>
      </c>
      <c r="U121" s="2">
        <f t="shared" si="41"/>
        <v>37.94774917869519</v>
      </c>
      <c r="V121" s="15">
        <f t="shared" si="42"/>
        <v>0.78201472484814605</v>
      </c>
      <c r="W121" s="2">
        <f t="shared" si="43"/>
        <v>34.054927463635408</v>
      </c>
      <c r="X121" s="30">
        <f t="shared" si="44"/>
        <v>1.0484686467553272</v>
      </c>
      <c r="Y121" s="9">
        <f t="shared" si="52"/>
        <v>42.109666930918181</v>
      </c>
      <c r="Z121" s="1"/>
      <c r="AA121" s="1">
        <f t="shared" si="50"/>
        <v>0</v>
      </c>
      <c r="AB121" s="1">
        <f t="shared" si="51"/>
        <v>0</v>
      </c>
      <c r="AD121" s="1"/>
    </row>
    <row r="122" spans="11:30" x14ac:dyDescent="0.25">
      <c r="K122" s="1">
        <f t="shared" si="47"/>
        <v>121</v>
      </c>
      <c r="L122" s="50">
        <f t="shared" si="17"/>
        <v>417.360952395948</v>
      </c>
      <c r="M122" s="2">
        <f t="shared" si="33"/>
        <v>27.17122397301425</v>
      </c>
      <c r="N122" s="6">
        <f t="shared" si="34"/>
        <v>24.521661302482791</v>
      </c>
      <c r="O122" s="2">
        <f t="shared" si="48"/>
        <v>7.2241099529426158</v>
      </c>
      <c r="P122" s="2">
        <f t="shared" si="49"/>
        <v>18.001999999999999</v>
      </c>
      <c r="Q122" s="2">
        <f t="shared" si="37"/>
        <v>28.742950784866601</v>
      </c>
      <c r="R122" s="7">
        <f t="shared" si="38"/>
        <v>0.47125948672935841</v>
      </c>
      <c r="S122" s="2">
        <f t="shared" si="39"/>
        <v>39.268324127800483</v>
      </c>
      <c r="T122" s="8">
        <f t="shared" si="40"/>
        <v>14.285168392502101</v>
      </c>
      <c r="U122" s="2">
        <f t="shared" si="41"/>
        <v>38.418531899625776</v>
      </c>
      <c r="V122" s="15">
        <f t="shared" si="42"/>
        <v>0.79171646020636566</v>
      </c>
      <c r="W122" s="2">
        <f t="shared" si="43"/>
        <v>34.833649941750117</v>
      </c>
      <c r="X122" s="30">
        <f t="shared" si="44"/>
        <v>1.072443623759719</v>
      </c>
      <c r="Y122" s="9">
        <f t="shared" si="52"/>
        <v>41.142249265680334</v>
      </c>
      <c r="Z122" s="1"/>
      <c r="AA122" s="1">
        <f t="shared" si="50"/>
        <v>0</v>
      </c>
      <c r="AB122" s="1">
        <f t="shared" si="51"/>
        <v>0</v>
      </c>
      <c r="AD122" s="1"/>
    </row>
    <row r="123" spans="11:30" x14ac:dyDescent="0.25">
      <c r="K123" s="1">
        <f t="shared" si="47"/>
        <v>122</v>
      </c>
      <c r="L123" s="50">
        <f t="shared" si="17"/>
        <v>417.36136974813598</v>
      </c>
      <c r="M123" s="2">
        <f t="shared" si="33"/>
        <v>26.172497838409733</v>
      </c>
      <c r="N123" s="6">
        <f t="shared" si="34"/>
        <v>23.620324504735546</v>
      </c>
      <c r="O123" s="2">
        <f t="shared" si="48"/>
        <v>6.2253838183380985</v>
      </c>
      <c r="P123" s="2">
        <f t="shared" si="49"/>
        <v>18.001999999999999</v>
      </c>
      <c r="Q123" s="2">
        <f t="shared" si="37"/>
        <v>27.763632301788462</v>
      </c>
      <c r="R123" s="7">
        <f t="shared" si="38"/>
        <v>0.45520291935970031</v>
      </c>
      <c r="S123" s="2">
        <f t="shared" si="39"/>
        <v>38.944015055550949</v>
      </c>
      <c r="T123" s="8">
        <f t="shared" si="40"/>
        <v>14.167190103099603</v>
      </c>
      <c r="U123" s="2">
        <f t="shared" si="41"/>
        <v>38.82746546722344</v>
      </c>
      <c r="V123" s="15">
        <f t="shared" si="42"/>
        <v>0.80014362856990051</v>
      </c>
      <c r="W123" s="2">
        <f t="shared" si="43"/>
        <v>35.568171560547235</v>
      </c>
      <c r="X123" s="30">
        <f t="shared" si="44"/>
        <v>1.0950577634754797</v>
      </c>
      <c r="Y123" s="9">
        <f t="shared" si="52"/>
        <v>40.137918919240228</v>
      </c>
      <c r="Z123" s="1"/>
      <c r="AA123" s="1">
        <f t="shared" si="50"/>
        <v>0</v>
      </c>
      <c r="AB123" s="1">
        <f t="shared" si="51"/>
        <v>0</v>
      </c>
      <c r="AD123" s="1"/>
    </row>
    <row r="124" spans="11:30" x14ac:dyDescent="0.25">
      <c r="K124" s="1">
        <f t="shared" si="47"/>
        <v>123</v>
      </c>
      <c r="L124" s="50">
        <f t="shared" si="17"/>
        <v>417.36178710032402</v>
      </c>
      <c r="M124" s="2">
        <f t="shared" si="33"/>
        <v>25.166607526189228</v>
      </c>
      <c r="N124" s="6">
        <f t="shared" si="34"/>
        <v>22.712522133807479</v>
      </c>
      <c r="O124" s="2">
        <f t="shared" si="48"/>
        <v>5.219493506117594</v>
      </c>
      <c r="P124" s="2">
        <f t="shared" si="49"/>
        <v>18.001999999999999</v>
      </c>
      <c r="Q124" s="2">
        <f t="shared" si="37"/>
        <v>26.771009629700448</v>
      </c>
      <c r="R124" s="7">
        <f t="shared" si="38"/>
        <v>0.43892822110532298</v>
      </c>
      <c r="S124" s="2">
        <f t="shared" si="39"/>
        <v>38.555169371768152</v>
      </c>
      <c r="T124" s="8">
        <f t="shared" si="40"/>
        <v>14.025734459271851</v>
      </c>
      <c r="U124" s="2">
        <f t="shared" si="41"/>
        <v>39.172460628866205</v>
      </c>
      <c r="V124" s="15">
        <f t="shared" si="42"/>
        <v>0.80725317530837948</v>
      </c>
      <c r="W124" s="2">
        <f t="shared" si="43"/>
        <v>36.254976727317299</v>
      </c>
      <c r="X124" s="30">
        <f t="shared" si="44"/>
        <v>1.1162028293270192</v>
      </c>
      <c r="Y124" s="9">
        <f t="shared" si="52"/>
        <v>39.100640818820054</v>
      </c>
      <c r="Z124" s="1"/>
      <c r="AA124" s="1">
        <f t="shared" si="50"/>
        <v>0</v>
      </c>
      <c r="AB124" s="1">
        <f t="shared" si="51"/>
        <v>0</v>
      </c>
      <c r="AD124" s="1"/>
    </row>
    <row r="125" spans="11:30" x14ac:dyDescent="0.25">
      <c r="K125" s="1">
        <f t="shared" si="47"/>
        <v>124</v>
      </c>
      <c r="L125" s="50">
        <f t="shared" si="17"/>
        <v>417.362204452512</v>
      </c>
      <c r="M125" s="2">
        <f t="shared" si="33"/>
        <v>24.157262225353985</v>
      </c>
      <c r="N125" s="6">
        <f t="shared" si="34"/>
        <v>21.801601682490443</v>
      </c>
      <c r="O125" s="2">
        <f t="shared" si="48"/>
        <v>4.2101482052823513</v>
      </c>
      <c r="P125" s="2">
        <f t="shared" si="49"/>
        <v>18.001999999999999</v>
      </c>
      <c r="Q125" s="2">
        <f t="shared" si="37"/>
        <v>25.768951613869575</v>
      </c>
      <c r="R125" s="7">
        <f t="shared" si="38"/>
        <v>0.42249882421604712</v>
      </c>
      <c r="S125" s="2">
        <f t="shared" si="39"/>
        <v>38.103778126662995</v>
      </c>
      <c r="T125" s="8">
        <f t="shared" si="40"/>
        <v>13.861525772233351</v>
      </c>
      <c r="U125" s="2">
        <f t="shared" si="41"/>
        <v>39.451743136643032</v>
      </c>
      <c r="V125" s="15">
        <f t="shared" si="42"/>
        <v>0.81300853730483247</v>
      </c>
      <c r="W125" s="2">
        <f t="shared" si="43"/>
        <v>36.890730468035834</v>
      </c>
      <c r="X125" s="30">
        <f t="shared" si="44"/>
        <v>1.135776145550129</v>
      </c>
      <c r="Y125" s="9">
        <f t="shared" si="52"/>
        <v>38.034410961794805</v>
      </c>
      <c r="Z125" s="1"/>
      <c r="AA125" s="1">
        <f t="shared" si="50"/>
        <v>0</v>
      </c>
      <c r="AB125" s="1">
        <f t="shared" si="51"/>
        <v>0</v>
      </c>
      <c r="AD125" s="1"/>
    </row>
    <row r="126" spans="11:30" x14ac:dyDescent="0.25">
      <c r="K126" s="1">
        <f t="shared" ref="K126:K189" si="53">+K125+1</f>
        <v>125</v>
      </c>
      <c r="L126" s="50">
        <f t="shared" si="17"/>
        <v>417.36262180469998</v>
      </c>
      <c r="M126" s="2">
        <f t="shared" si="33"/>
        <v>23.148043205460414</v>
      </c>
      <c r="N126" s="6">
        <f t="shared" si="34"/>
        <v>20.8907951980114</v>
      </c>
      <c r="O126" s="2">
        <f t="shared" ref="O126:O189" si="54">+ABS(M126-A$44)</f>
        <v>3.2009291853887802</v>
      </c>
      <c r="P126" s="2">
        <f t="shared" ref="P126:P189" si="55">+IF(M126-A$44&lt;0,0,A$44*$A$41)</f>
        <v>18.001999999999999</v>
      </c>
      <c r="Q126" s="2">
        <f t="shared" si="37"/>
        <v>24.761233938577547</v>
      </c>
      <c r="R126" s="7">
        <f t="shared" si="38"/>
        <v>0.40597663350637719</v>
      </c>
      <c r="S126" s="2">
        <f t="shared" si="39"/>
        <v>37.592135509502846</v>
      </c>
      <c r="T126" s="8">
        <f t="shared" si="40"/>
        <v>13.675398630185576</v>
      </c>
      <c r="U126" s="2">
        <f t="shared" si="41"/>
        <v>39.663868945271858</v>
      </c>
      <c r="V126" s="15">
        <f t="shared" si="42"/>
        <v>0.81737995614938397</v>
      </c>
      <c r="W126" s="2">
        <f t="shared" si="43"/>
        <v>37.472305342235053</v>
      </c>
      <c r="X126" s="30">
        <f t="shared" si="44"/>
        <v>1.1536814258356227</v>
      </c>
      <c r="Y126" s="9">
        <f t="shared" si="52"/>
        <v>36.943231843688359</v>
      </c>
      <c r="Z126" s="1"/>
      <c r="AA126" s="1">
        <f t="shared" ref="AA126:AA189" si="56">+IF(ABS(($F$2-$L126)/F$2*1000000)&lt;=$A$34,Y126,0)</f>
        <v>0</v>
      </c>
      <c r="AB126" s="1">
        <f t="shared" ref="AB126:AB189" si="57">+IF(ABS(($A$2-$L126)/A$2*1000000)&lt;=$A$34,N126,0)</f>
        <v>0</v>
      </c>
      <c r="AD126" s="1"/>
    </row>
    <row r="127" spans="11:30" x14ac:dyDescent="0.25">
      <c r="K127" s="1">
        <f t="shared" si="53"/>
        <v>126</v>
      </c>
      <c r="L127" s="50">
        <f t="shared" si="17"/>
        <v>417.36303915688802</v>
      </c>
      <c r="M127" s="2">
        <f t="shared" si="33"/>
        <v>22.142384528069101</v>
      </c>
      <c r="N127" s="6">
        <f t="shared" si="34"/>
        <v>19.983201874376636</v>
      </c>
      <c r="O127" s="2">
        <f t="shared" si="54"/>
        <v>2.195270507997467</v>
      </c>
      <c r="P127" s="2">
        <f t="shared" si="55"/>
        <v>18.001999999999999</v>
      </c>
      <c r="Q127" s="2">
        <f t="shared" si="37"/>
        <v>23.751516835090154</v>
      </c>
      <c r="R127" s="7">
        <f t="shared" si="38"/>
        <v>0.38942166086307239</v>
      </c>
      <c r="S127" s="2">
        <f t="shared" si="39"/>
        <v>37.022819431828047</v>
      </c>
      <c r="T127" s="8">
        <f t="shared" si="40"/>
        <v>13.468290834811501</v>
      </c>
      <c r="U127" s="2">
        <f t="shared" si="41"/>
        <v>39.807736648487449</v>
      </c>
      <c r="V127" s="15">
        <f t="shared" si="42"/>
        <v>0.82034473442423983</v>
      </c>
      <c r="W127" s="2">
        <f t="shared" si="43"/>
        <v>37.996807031343963</v>
      </c>
      <c r="X127" s="30">
        <f t="shared" si="44"/>
        <v>1.169829561132288</v>
      </c>
      <c r="Y127" s="9">
        <f t="shared" si="52"/>
        <v>35.831088665607737</v>
      </c>
      <c r="Z127" s="1"/>
      <c r="AA127" s="1">
        <f t="shared" si="56"/>
        <v>0</v>
      </c>
      <c r="AB127" s="1">
        <f t="shared" si="57"/>
        <v>0</v>
      </c>
      <c r="AD127" s="1"/>
    </row>
    <row r="128" spans="11:30" x14ac:dyDescent="0.25">
      <c r="K128" s="1">
        <f t="shared" si="53"/>
        <v>127</v>
      </c>
      <c r="L128" s="50">
        <f t="shared" si="17"/>
        <v>417.363456509076</v>
      </c>
      <c r="M128" s="2">
        <f t="shared" si="33"/>
        <v>21.143555801008088</v>
      </c>
      <c r="N128" s="6">
        <f t="shared" si="34"/>
        <v>19.081772488328149</v>
      </c>
      <c r="O128" s="2">
        <f t="shared" si="54"/>
        <v>1.1964417809364534</v>
      </c>
      <c r="P128" s="2">
        <f t="shared" si="55"/>
        <v>18.001999999999999</v>
      </c>
      <c r="Q128" s="2">
        <f t="shared" si="37"/>
        <v>22.743324626708777</v>
      </c>
      <c r="R128" s="7">
        <f t="shared" si="38"/>
        <v>0.3728916898728809</v>
      </c>
      <c r="S128" s="2">
        <f t="shared" si="39"/>
        <v>36.398669903158911</v>
      </c>
      <c r="T128" s="8">
        <f t="shared" si="40"/>
        <v>13.241235534714619</v>
      </c>
      <c r="U128" s="2">
        <f t="shared" si="41"/>
        <v>39.882597004669094</v>
      </c>
      <c r="V128" s="15">
        <f t="shared" si="42"/>
        <v>0.82188743200468795</v>
      </c>
      <c r="W128" s="2">
        <f t="shared" si="43"/>
        <v>38.46159830902549</v>
      </c>
      <c r="X128" s="30">
        <f t="shared" si="44"/>
        <v>1.184139357635446</v>
      </c>
      <c r="Y128" s="9">
        <f t="shared" si="52"/>
        <v>34.701926502555779</v>
      </c>
      <c r="Z128" s="1"/>
      <c r="AA128" s="1">
        <f t="shared" si="56"/>
        <v>0</v>
      </c>
      <c r="AB128" s="1">
        <f t="shared" si="57"/>
        <v>0</v>
      </c>
      <c r="AD128" s="1"/>
    </row>
    <row r="129" spans="11:30" x14ac:dyDescent="0.25">
      <c r="K129" s="1">
        <f t="shared" si="53"/>
        <v>128</v>
      </c>
      <c r="L129" s="50">
        <f t="shared" si="17"/>
        <v>417.36387386126404</v>
      </c>
      <c r="M129" s="2">
        <f t="shared" si="33"/>
        <v>20.154647064931524</v>
      </c>
      <c r="N129" s="6">
        <f t="shared" si="34"/>
        <v>18.189295759667708</v>
      </c>
      <c r="O129" s="2">
        <f t="shared" si="54"/>
        <v>0.20753304485988977</v>
      </c>
      <c r="P129" s="2">
        <f t="shared" si="55"/>
        <v>18.001999999999999</v>
      </c>
      <c r="Q129" s="2">
        <f t="shared" si="37"/>
        <v>21.740027246912284</v>
      </c>
      <c r="R129" s="7">
        <f t="shared" si="38"/>
        <v>0.35644197280038237</v>
      </c>
      <c r="S129" s="2">
        <f t="shared" si="39"/>
        <v>35.722765451888115</v>
      </c>
      <c r="T129" s="8">
        <f t="shared" si="40"/>
        <v>12.995352647728632</v>
      </c>
      <c r="U129" s="2">
        <f t="shared" si="41"/>
        <v>39.888059436405882</v>
      </c>
      <c r="V129" s="15">
        <f t="shared" si="42"/>
        <v>0.82199999999999995</v>
      </c>
      <c r="W129" s="2">
        <f t="shared" si="43"/>
        <v>38.864321116544254</v>
      </c>
      <c r="X129" s="30">
        <f t="shared" si="44"/>
        <v>1.1965382164340026</v>
      </c>
      <c r="Y129" s="9">
        <f t="shared" si="52"/>
        <v>33.559628596630724</v>
      </c>
      <c r="Z129" s="1"/>
      <c r="AA129" s="1">
        <f t="shared" si="56"/>
        <v>0</v>
      </c>
      <c r="AB129" s="1">
        <f t="shared" si="57"/>
        <v>0</v>
      </c>
      <c r="AD129" s="1"/>
    </row>
    <row r="130" spans="11:30" x14ac:dyDescent="0.25">
      <c r="K130" s="1">
        <f t="shared" si="53"/>
        <v>129</v>
      </c>
      <c r="L130" s="50">
        <f t="shared" si="17"/>
        <v>417.36429121345202</v>
      </c>
      <c r="M130" s="2">
        <f t="shared" si="33"/>
        <v>19.178555877162111</v>
      </c>
      <c r="N130" s="6">
        <f t="shared" si="34"/>
        <v>17.308386694599765</v>
      </c>
      <c r="O130" s="2">
        <f t="shared" si="54"/>
        <v>0.76855814290952296</v>
      </c>
      <c r="P130" s="2">
        <f t="shared" si="55"/>
        <v>0</v>
      </c>
      <c r="Q130" s="2">
        <f t="shared" si="37"/>
        <v>20.744823842404244</v>
      </c>
      <c r="R130" s="7">
        <f t="shared" si="38"/>
        <v>0.34012496174921708</v>
      </c>
      <c r="S130" s="2">
        <f t="shared" si="39"/>
        <v>34.99839786708403</v>
      </c>
      <c r="T130" s="8">
        <f t="shared" si="40"/>
        <v>12.731839672402277</v>
      </c>
      <c r="U130" s="2">
        <f t="shared" si="41"/>
        <v>39.824095424785803</v>
      </c>
      <c r="V130" s="15">
        <f t="shared" si="42"/>
        <v>0.82068185070182376</v>
      </c>
      <c r="W130" s="2">
        <f t="shared" si="43"/>
        <v>39.202916483134118</v>
      </c>
      <c r="X130" s="30">
        <f t="shared" si="44"/>
        <v>1.2069627468102655</v>
      </c>
      <c r="Y130" s="9">
        <f t="shared" si="52"/>
        <v>32.407995926263347</v>
      </c>
      <c r="Z130" s="1"/>
      <c r="AA130" s="1">
        <f t="shared" si="56"/>
        <v>0</v>
      </c>
      <c r="AB130" s="1">
        <f t="shared" si="57"/>
        <v>0</v>
      </c>
      <c r="AD130" s="1"/>
    </row>
    <row r="131" spans="11:30" x14ac:dyDescent="0.25">
      <c r="K131" s="1">
        <f t="shared" si="53"/>
        <v>130</v>
      </c>
      <c r="L131" s="50">
        <f t="shared" si="17"/>
        <v>417.36470856564</v>
      </c>
      <c r="M131" s="2">
        <f t="shared" si="33"/>
        <v>18.217976621484095</v>
      </c>
      <c r="N131" s="6">
        <f t="shared" si="34"/>
        <v>16.441476937964527</v>
      </c>
      <c r="O131" s="2">
        <f t="shared" si="54"/>
        <v>1.7291373985875396</v>
      </c>
      <c r="P131" s="2">
        <f t="shared" si="55"/>
        <v>0</v>
      </c>
      <c r="Q131" s="2">
        <f t="shared" si="37"/>
        <v>19.760728536015574</v>
      </c>
      <c r="R131" s="7">
        <f t="shared" si="38"/>
        <v>0.32399007523555851</v>
      </c>
      <c r="S131" s="2">
        <f t="shared" si="39"/>
        <v>34.229045548221421</v>
      </c>
      <c r="T131" s="8">
        <f t="shared" si="40"/>
        <v>12.451961993071073</v>
      </c>
      <c r="U131" s="2">
        <f t="shared" si="41"/>
        <v>39.691038757438641</v>
      </c>
      <c r="V131" s="15">
        <f t="shared" si="42"/>
        <v>0.81793986269577046</v>
      </c>
      <c r="W131" s="2">
        <f t="shared" si="43"/>
        <v>39.475642057866644</v>
      </c>
      <c r="X131" s="30">
        <f t="shared" si="44"/>
        <v>1.2153593060036663</v>
      </c>
      <c r="Y131" s="9">
        <f t="shared" ref="Y131:Y194" si="58">+(N131+IFERROR(R131,0)+IFERROR(T131,0)+IFERROR(V131,0)+IFERROR(X131,0))*F$4</f>
        <v>31.250728174970597</v>
      </c>
      <c r="Z131" s="1"/>
      <c r="AA131" s="1">
        <f t="shared" si="56"/>
        <v>0</v>
      </c>
      <c r="AB131" s="1">
        <f t="shared" si="57"/>
        <v>0</v>
      </c>
      <c r="AD131" s="1"/>
    </row>
    <row r="132" spans="11:30" x14ac:dyDescent="0.25">
      <c r="K132" s="1">
        <f t="shared" si="53"/>
        <v>131</v>
      </c>
      <c r="L132" s="50">
        <f t="shared" si="17"/>
        <v>417.36512591782804</v>
      </c>
      <c r="M132" s="2">
        <f t="shared" si="33"/>
        <v>17.275392052038463</v>
      </c>
      <c r="N132" s="6">
        <f t="shared" si="34"/>
        <v>15.590807141718015</v>
      </c>
      <c r="O132" s="2">
        <f t="shared" si="54"/>
        <v>2.6717219680331716</v>
      </c>
      <c r="P132" s="2">
        <f t="shared" si="55"/>
        <v>0</v>
      </c>
      <c r="Q132" s="2">
        <f t="shared" si="37"/>
        <v>18.790558402806315</v>
      </c>
      <c r="R132" s="7">
        <f t="shared" si="38"/>
        <v>0.30808350104843402</v>
      </c>
      <c r="S132" s="2">
        <f t="shared" si="39"/>
        <v>33.418345766225897</v>
      </c>
      <c r="T132" s="8">
        <f t="shared" si="40"/>
        <v>12.157042788882984</v>
      </c>
      <c r="U132" s="2">
        <f t="shared" si="41"/>
        <v>39.489582627131739</v>
      </c>
      <c r="V132" s="15">
        <f t="shared" si="42"/>
        <v>0.81378832107022991</v>
      </c>
      <c r="W132" s="2">
        <f t="shared" si="43"/>
        <v>39.681087042673404</v>
      </c>
      <c r="X132" s="30">
        <f t="shared" si="44"/>
        <v>1.2216844589623099</v>
      </c>
      <c r="Y132" s="9">
        <f t="shared" si="58"/>
        <v>30.091406211681978</v>
      </c>
      <c r="Z132" s="1"/>
      <c r="AA132" s="1">
        <f t="shared" si="56"/>
        <v>0</v>
      </c>
      <c r="AB132" s="1">
        <f t="shared" si="57"/>
        <v>0</v>
      </c>
      <c r="AD132" s="1"/>
    </row>
    <row r="133" spans="11:30" x14ac:dyDescent="0.25">
      <c r="K133" s="1">
        <f t="shared" si="53"/>
        <v>132</v>
      </c>
      <c r="L133" s="50">
        <f t="shared" si="17"/>
        <v>417.36554327001602</v>
      </c>
      <c r="M133" s="2">
        <f t="shared" si="33"/>
        <v>16.353067047943266</v>
      </c>
      <c r="N133" s="6">
        <f t="shared" si="34"/>
        <v>14.758421328561568</v>
      </c>
      <c r="O133" s="2">
        <f t="shared" si="54"/>
        <v>3.5940469721283677</v>
      </c>
      <c r="P133" s="2">
        <f t="shared" si="55"/>
        <v>0</v>
      </c>
      <c r="Q133" s="2">
        <f t="shared" si="37"/>
        <v>17.836923679337385</v>
      </c>
      <c r="R133" s="7">
        <f t="shared" si="38"/>
        <v>0.2924480357243282</v>
      </c>
      <c r="S133" s="2">
        <f t="shared" si="39"/>
        <v>32.570066143555955</v>
      </c>
      <c r="T133" s="8">
        <f t="shared" si="40"/>
        <v>11.84845265872285</v>
      </c>
      <c r="U133" s="2">
        <f t="shared" si="41"/>
        <v>39.220773616447232</v>
      </c>
      <c r="V133" s="15">
        <f t="shared" si="42"/>
        <v>0.80824879345457978</v>
      </c>
      <c r="W133" s="2">
        <f t="shared" si="43"/>
        <v>39.818184348226801</v>
      </c>
      <c r="X133" s="30">
        <f t="shared" si="44"/>
        <v>1.2259053525930734</v>
      </c>
      <c r="Y133" s="9">
        <f t="shared" si="58"/>
        <v>28.933476169056402</v>
      </c>
      <c r="Z133" s="1"/>
      <c r="AA133" s="1">
        <f t="shared" si="56"/>
        <v>0</v>
      </c>
      <c r="AB133" s="1">
        <f t="shared" si="57"/>
        <v>0</v>
      </c>
      <c r="AD133" s="1"/>
    </row>
    <row r="134" spans="11:30" x14ac:dyDescent="0.25">
      <c r="K134" s="1">
        <f t="shared" si="53"/>
        <v>133</v>
      </c>
      <c r="L134" s="50">
        <f t="shared" si="17"/>
        <v>417.365960622204</v>
      </c>
      <c r="M134" s="2">
        <f t="shared" si="33"/>
        <v>15.453044530403048</v>
      </c>
      <c r="N134" s="6">
        <f t="shared" si="34"/>
        <v>13.946163207188437</v>
      </c>
      <c r="O134" s="2">
        <f t="shared" si="54"/>
        <v>4.4940694896685862</v>
      </c>
      <c r="P134" s="2">
        <f t="shared" si="55"/>
        <v>0</v>
      </c>
      <c r="Q134" s="2">
        <f t="shared" si="37"/>
        <v>16.90222019880137</v>
      </c>
      <c r="R134" s="7">
        <f t="shared" si="38"/>
        <v>0.27712296051620211</v>
      </c>
      <c r="S134" s="2">
        <f t="shared" si="39"/>
        <v>31.688075663569077</v>
      </c>
      <c r="T134" s="8">
        <f t="shared" si="40"/>
        <v>11.527599074898111</v>
      </c>
      <c r="U134" s="2">
        <f t="shared" si="41"/>
        <v>38.886002641121991</v>
      </c>
      <c r="V134" s="15">
        <f t="shared" si="42"/>
        <v>0.80134994338251564</v>
      </c>
      <c r="W134" s="2">
        <f t="shared" si="43"/>
        <v>39.886219826183655</v>
      </c>
      <c r="X134" s="30">
        <f t="shared" si="44"/>
        <v>1.228</v>
      </c>
      <c r="Y134" s="9">
        <f t="shared" si="58"/>
        <v>27.780235185985266</v>
      </c>
      <c r="Z134" s="1"/>
      <c r="AA134" s="1">
        <f t="shared" si="56"/>
        <v>0</v>
      </c>
      <c r="AB134" s="1">
        <f t="shared" si="57"/>
        <v>0</v>
      </c>
      <c r="AD134" s="1"/>
    </row>
    <row r="135" spans="11:30" x14ac:dyDescent="0.25">
      <c r="K135" s="1">
        <f t="shared" si="53"/>
        <v>134</v>
      </c>
      <c r="L135" s="50">
        <f t="shared" si="17"/>
        <v>417.36637797439204</v>
      </c>
      <c r="M135" s="2">
        <f t="shared" si="33"/>
        <v>14.577143474244581</v>
      </c>
      <c r="N135" s="6">
        <f t="shared" si="34"/>
        <v>13.155674377721763</v>
      </c>
      <c r="O135" s="2">
        <f t="shared" si="54"/>
        <v>5.3699705458270532</v>
      </c>
      <c r="P135" s="2">
        <f t="shared" si="55"/>
        <v>0</v>
      </c>
      <c r="Q135" s="2">
        <f t="shared" si="37"/>
        <v>15.988624022102712</v>
      </c>
      <c r="R135" s="7">
        <f t="shared" si="38"/>
        <v>0.26214395336653962</v>
      </c>
      <c r="S135" s="2">
        <f t="shared" si="39"/>
        <v>30.776315521092926</v>
      </c>
      <c r="T135" s="8">
        <f t="shared" si="40"/>
        <v>11.19591577905757</v>
      </c>
      <c r="U135" s="2">
        <f t="shared" si="41"/>
        <v>38.486992962199061</v>
      </c>
      <c r="V135" s="15">
        <f t="shared" si="42"/>
        <v>0.79312728325041371</v>
      </c>
      <c r="W135" s="2">
        <f t="shared" si="43"/>
        <v>39.884838465529732</v>
      </c>
      <c r="X135" s="30">
        <f t="shared" si="44"/>
        <v>1.2279574712547239</v>
      </c>
      <c r="Y135" s="9">
        <f t="shared" si="58"/>
        <v>26.634818864651006</v>
      </c>
      <c r="Z135" s="1"/>
      <c r="AA135" s="1">
        <f t="shared" si="56"/>
        <v>0</v>
      </c>
      <c r="AB135" s="1">
        <f t="shared" si="57"/>
        <v>0</v>
      </c>
      <c r="AD135" s="1"/>
    </row>
    <row r="136" spans="11:30" x14ac:dyDescent="0.25">
      <c r="K136" s="1">
        <f t="shared" si="53"/>
        <v>135</v>
      </c>
      <c r="L136" s="50">
        <f t="shared" si="17"/>
        <v>417.36679532658002</v>
      </c>
      <c r="M136" s="2">
        <f t="shared" si="33"/>
        <v>13.726958921179603</v>
      </c>
      <c r="N136" s="6">
        <f t="shared" si="34"/>
        <v>12.388394343683998</v>
      </c>
      <c r="O136" s="2">
        <f t="shared" si="54"/>
        <v>6.2201550988920307</v>
      </c>
      <c r="P136" s="2">
        <f t="shared" si="55"/>
        <v>0</v>
      </c>
      <c r="Q136" s="2">
        <f t="shared" si="37"/>
        <v>15.098088206925423</v>
      </c>
      <c r="R136" s="7">
        <f t="shared" si="38"/>
        <v>0.24754303593409838</v>
      </c>
      <c r="S136" s="2">
        <f t="shared" si="39"/>
        <v>29.838770117559129</v>
      </c>
      <c r="T136" s="8">
        <f t="shared" si="40"/>
        <v>10.854852230699647</v>
      </c>
      <c r="U136" s="2">
        <f t="shared" si="41"/>
        <v>38.025785411505765</v>
      </c>
      <c r="V136" s="15">
        <f t="shared" si="42"/>
        <v>0.78362286984884644</v>
      </c>
      <c r="W136" s="2">
        <f t="shared" si="43"/>
        <v>39.814047478260903</v>
      </c>
      <c r="X136" s="30">
        <f t="shared" si="44"/>
        <v>1.2257779883971116</v>
      </c>
      <c r="Y136" s="9">
        <f t="shared" si="58"/>
        <v>25.500190468563702</v>
      </c>
      <c r="Z136" s="1"/>
      <c r="AA136" s="1">
        <f t="shared" si="56"/>
        <v>0</v>
      </c>
      <c r="AB136" s="1">
        <f t="shared" si="57"/>
        <v>0</v>
      </c>
      <c r="AD136" s="1"/>
    </row>
    <row r="137" spans="11:30" x14ac:dyDescent="0.25">
      <c r="K137" s="1">
        <f t="shared" si="53"/>
        <v>136</v>
      </c>
      <c r="L137" s="50">
        <f t="shared" si="17"/>
        <v>417.367212678768</v>
      </c>
      <c r="M137" s="2">
        <f t="shared" si="33"/>
        <v>12.903863883578936</v>
      </c>
      <c r="N137" s="6">
        <f t="shared" si="34"/>
        <v>11.645562230127252</v>
      </c>
      <c r="O137" s="2">
        <f t="shared" si="54"/>
        <v>7.0432501364926985</v>
      </c>
      <c r="P137" s="2">
        <f t="shared" si="55"/>
        <v>0</v>
      </c>
      <c r="Q137" s="2">
        <f t="shared" si="37"/>
        <v>14.23234163459837</v>
      </c>
      <c r="R137" s="7">
        <f t="shared" si="38"/>
        <v>0.23334855435959842</v>
      </c>
      <c r="S137" s="2">
        <f t="shared" si="39"/>
        <v>28.879438494018817</v>
      </c>
      <c r="T137" s="8">
        <f t="shared" si="40"/>
        <v>10.50586321497479</v>
      </c>
      <c r="U137" s="2">
        <f t="shared" si="41"/>
        <v>37.504721006994643</v>
      </c>
      <c r="V137" s="15">
        <f t="shared" si="42"/>
        <v>0.7728849461052506</v>
      </c>
      <c r="W137" s="2">
        <f t="shared" si="43"/>
        <v>39.674216236662865</v>
      </c>
      <c r="X137" s="30">
        <f t="shared" si="44"/>
        <v>1.2214729235042567</v>
      </c>
      <c r="Y137" s="9">
        <f t="shared" si="58"/>
        <v>24.379131869071148</v>
      </c>
      <c r="Z137" s="1"/>
      <c r="AA137" s="1">
        <f t="shared" si="56"/>
        <v>0</v>
      </c>
      <c r="AB137" s="1">
        <f t="shared" si="57"/>
        <v>0</v>
      </c>
      <c r="AD137" s="1"/>
    </row>
    <row r="138" spans="11:30" x14ac:dyDescent="0.25">
      <c r="K138" s="1">
        <f t="shared" si="53"/>
        <v>137</v>
      </c>
      <c r="L138" s="50">
        <f t="shared" si="17"/>
        <v>417.36763003095604</v>
      </c>
      <c r="M138" s="2">
        <f t="shared" si="33"/>
        <v>12.109013014484331</v>
      </c>
      <c r="N138" s="6">
        <f t="shared" si="34"/>
        <v>10.928220095769227</v>
      </c>
      <c r="O138" s="2">
        <f t="shared" si="54"/>
        <v>7.838101005587303</v>
      </c>
      <c r="P138" s="2">
        <f t="shared" si="55"/>
        <v>0</v>
      </c>
      <c r="Q138" s="2">
        <f t="shared" si="37"/>
        <v>13.392889797704973</v>
      </c>
      <c r="R138" s="7">
        <f t="shared" si="38"/>
        <v>0.21958519217909864</v>
      </c>
      <c r="S138" s="2">
        <f t="shared" si="39"/>
        <v>27.902306485341509</v>
      </c>
      <c r="T138" s="8">
        <f t="shared" si="40"/>
        <v>10.150398712842469</v>
      </c>
      <c r="U138" s="2">
        <f t="shared" si="41"/>
        <v>36.926421166093824</v>
      </c>
      <c r="V138" s="15">
        <f t="shared" si="42"/>
        <v>0.76096753332716471</v>
      </c>
      <c r="W138" s="2">
        <f t="shared" si="43"/>
        <v>39.466073062955772</v>
      </c>
      <c r="X138" s="30">
        <f t="shared" si="44"/>
        <v>1.2150646998514223</v>
      </c>
      <c r="Y138" s="9">
        <f t="shared" si="58"/>
        <v>23.274236233969379</v>
      </c>
      <c r="Z138" s="1"/>
      <c r="AA138" s="1">
        <f t="shared" si="56"/>
        <v>0</v>
      </c>
      <c r="AB138" s="1">
        <f t="shared" si="57"/>
        <v>0</v>
      </c>
      <c r="AD138" s="1"/>
    </row>
    <row r="139" spans="11:30" x14ac:dyDescent="0.25">
      <c r="K139" s="1">
        <f t="shared" si="53"/>
        <v>138</v>
      </c>
      <c r="L139" s="50">
        <f t="shared" si="17"/>
        <v>417.36804738314402</v>
      </c>
      <c r="M139" s="2">
        <f t="shared" si="33"/>
        <v>11.343347902686723</v>
      </c>
      <c r="N139" s="6">
        <f t="shared" si="34"/>
        <v>10.237217711729562</v>
      </c>
      <c r="O139" s="2">
        <f t="shared" si="54"/>
        <v>8.6037661173849109</v>
      </c>
      <c r="P139" s="2">
        <f t="shared" si="55"/>
        <v>0</v>
      </c>
      <c r="Q139" s="2">
        <f t="shared" si="37"/>
        <v>12.581017430206082</v>
      </c>
      <c r="R139" s="7">
        <f t="shared" si="38"/>
        <v>0.20627401344658242</v>
      </c>
      <c r="S139" s="2">
        <f t="shared" si="39"/>
        <v>26.911319858656029</v>
      </c>
      <c r="T139" s="8">
        <f t="shared" si="40"/>
        <v>9.7898941292792134</v>
      </c>
      <c r="U139" s="2">
        <f t="shared" si="41"/>
        <v>36.29376575068828</v>
      </c>
      <c r="V139" s="15">
        <f t="shared" si="42"/>
        <v>0.74792997876042855</v>
      </c>
      <c r="W139" s="2">
        <f t="shared" si="43"/>
        <v>39.190698910553216</v>
      </c>
      <c r="X139" s="30">
        <f t="shared" si="44"/>
        <v>1.2065865973733241</v>
      </c>
      <c r="Y139" s="9">
        <f t="shared" si="58"/>
        <v>22.187902430589109</v>
      </c>
      <c r="Z139" s="1"/>
      <c r="AA139" s="1">
        <f t="shared" si="56"/>
        <v>0</v>
      </c>
      <c r="AB139" s="1">
        <f t="shared" si="57"/>
        <v>0</v>
      </c>
      <c r="AD139" s="1"/>
    </row>
    <row r="140" spans="11:30" x14ac:dyDescent="0.25">
      <c r="K140" s="1">
        <f t="shared" si="53"/>
        <v>139</v>
      </c>
      <c r="L140" s="50">
        <f t="shared" si="17"/>
        <v>417.368464735332</v>
      </c>
      <c r="M140" s="2">
        <f t="shared" si="33"/>
        <v>10.607603841055633</v>
      </c>
      <c r="N140" s="6">
        <f t="shared" si="34"/>
        <v>9.5732186698553665</v>
      </c>
      <c r="O140" s="2">
        <f t="shared" si="54"/>
        <v>9.3395101790160009</v>
      </c>
      <c r="P140" s="2">
        <f t="shared" si="55"/>
        <v>0</v>
      </c>
      <c r="Q140" s="2">
        <f t="shared" si="37"/>
        <v>11.797792846917332</v>
      </c>
      <c r="R140" s="7">
        <f t="shared" si="38"/>
        <v>0.19343253388252851</v>
      </c>
      <c r="S140" s="2">
        <f t="shared" si="39"/>
        <v>25.910358678833148</v>
      </c>
      <c r="T140" s="8">
        <f t="shared" si="40"/>
        <v>9.4257609678641483</v>
      </c>
      <c r="U140" s="2">
        <f t="shared" si="41"/>
        <v>35.60986919997913</v>
      </c>
      <c r="V140" s="15">
        <f t="shared" si="42"/>
        <v>0.73383646374300371</v>
      </c>
      <c r="W140" s="2">
        <f t="shared" si="43"/>
        <v>38.849518013175171</v>
      </c>
      <c r="X140" s="30">
        <f t="shared" si="44"/>
        <v>1.1960824647729915</v>
      </c>
      <c r="Y140" s="9">
        <f t="shared" si="58"/>
        <v>21.122331100118039</v>
      </c>
      <c r="Z140" s="1"/>
      <c r="AA140" s="1">
        <f t="shared" si="56"/>
        <v>0</v>
      </c>
      <c r="AB140" s="1">
        <f t="shared" si="57"/>
        <v>0</v>
      </c>
      <c r="AD140" s="1"/>
    </row>
    <row r="141" spans="11:30" x14ac:dyDescent="0.25">
      <c r="K141" s="1">
        <f t="shared" si="53"/>
        <v>140</v>
      </c>
      <c r="L141" s="50">
        <f t="shared" si="17"/>
        <v>417.36888208752003</v>
      </c>
      <c r="M141" s="2">
        <f t="shared" si="33"/>
        <v>9.902317910925607</v>
      </c>
      <c r="N141" s="6">
        <f t="shared" si="34"/>
        <v>8.9367076787703947</v>
      </c>
      <c r="O141" s="2">
        <f t="shared" si="54"/>
        <v>10.044796109146027</v>
      </c>
      <c r="P141" s="2">
        <f t="shared" si="55"/>
        <v>0</v>
      </c>
      <c r="Q141" s="2">
        <f t="shared" si="37"/>
        <v>11.044073849680256</v>
      </c>
      <c r="R141" s="7">
        <f t="shared" si="38"/>
        <v>0.18107481770945119</v>
      </c>
      <c r="S141" s="2">
        <f t="shared" si="39"/>
        <v>24.90321312473861</v>
      </c>
      <c r="T141" s="8">
        <f t="shared" si="40"/>
        <v>9.0593780331308906</v>
      </c>
      <c r="U141" s="2">
        <f t="shared" si="41"/>
        <v>34.878055029129136</v>
      </c>
      <c r="V141" s="15">
        <f t="shared" si="42"/>
        <v>0.71875547818145347</v>
      </c>
      <c r="W141" s="2">
        <f t="shared" si="43"/>
        <v>38.444285615503752</v>
      </c>
      <c r="X141" s="30">
        <f t="shared" si="44"/>
        <v>1.1836063417784071</v>
      </c>
      <c r="Y141" s="9">
        <f t="shared" si="58"/>
        <v>20.079522349570599</v>
      </c>
      <c r="Z141" s="1"/>
      <c r="AA141" s="1">
        <f t="shared" si="56"/>
        <v>0</v>
      </c>
      <c r="AB141" s="1">
        <f t="shared" si="57"/>
        <v>0</v>
      </c>
      <c r="AD141" s="1"/>
    </row>
    <row r="142" spans="11:30" x14ac:dyDescent="0.25">
      <c r="K142" s="1">
        <f t="shared" si="53"/>
        <v>141</v>
      </c>
      <c r="L142" s="50">
        <f t="shared" si="17"/>
        <v>417.36929943970802</v>
      </c>
      <c r="M142" s="2">
        <f t="shared" ref="M142:M201" si="59">_xlfn.NORM.DIST($L142,$A$2,$A$30,$A$32)</f>
        <v>9.2278382167567568</v>
      </c>
      <c r="N142" s="6">
        <f t="shared" ref="N142:N201" si="60">M142*$A$41*$A$4</f>
        <v>8.3279988980309927</v>
      </c>
      <c r="O142" s="2">
        <f t="shared" si="54"/>
        <v>10.719275803314877</v>
      </c>
      <c r="P142" s="2">
        <f t="shared" si="55"/>
        <v>0</v>
      </c>
      <c r="Q142" s="2">
        <f t="shared" ref="Q142:Q201" si="61">_xlfn.NORM.DIST($L142,$B$2,$A$30,$A$32)</f>
        <v>10.320515044561235</v>
      </c>
      <c r="R142" s="7">
        <f t="shared" ref="R142:R201" si="62">+Q142*$B$41*$B$4</f>
        <v>0.16921159762216537</v>
      </c>
      <c r="S142" s="2">
        <f t="shared" ref="S142:S201" si="63">_xlfn.NORM.DIST($L142,$C$2,$A$30,$A$32)</f>
        <v>23.893560951417602</v>
      </c>
      <c r="T142" s="8">
        <f t="shared" ref="T142:T201" si="64">+S142*$C$41*$C$4</f>
        <v>8.6920832316821244</v>
      </c>
      <c r="U142" s="2">
        <f t="shared" ref="U142:U201" si="65">_xlfn.NORM.DIST($L142,$D$2,$A$30,$A$32)</f>
        <v>34.101828984858351</v>
      </c>
      <c r="V142" s="15">
        <f t="shared" ref="V142:V201" si="66">+U142*$D$41*$D$4</f>
        <v>0.70275926735029359</v>
      </c>
      <c r="W142" s="2">
        <f t="shared" ref="W142:W201" si="67">_xlfn.NORM.DIST($L142,$E$2,$A$30,$A$32)</f>
        <v>37.977072933214124</v>
      </c>
      <c r="X142" s="30">
        <f t="shared" ref="X142:X201" si="68">+W142*$E$41*$E$4</f>
        <v>1.1692219960983226</v>
      </c>
      <c r="Y142" s="9">
        <f t="shared" si="58"/>
        <v>19.0612749907839</v>
      </c>
      <c r="Z142" s="1"/>
      <c r="AA142" s="1">
        <f t="shared" si="56"/>
        <v>0</v>
      </c>
      <c r="AB142" s="1">
        <f t="shared" si="57"/>
        <v>0</v>
      </c>
      <c r="AD142" s="1"/>
    </row>
    <row r="143" spans="11:30" x14ac:dyDescent="0.25">
      <c r="K143" s="1">
        <f t="shared" si="53"/>
        <v>142</v>
      </c>
      <c r="L143" s="50">
        <f t="shared" si="17"/>
        <v>417.369716791896</v>
      </c>
      <c r="M143" s="2">
        <f t="shared" si="59"/>
        <v>8.584334102575701</v>
      </c>
      <c r="N143" s="6">
        <f t="shared" si="60"/>
        <v>7.7472451583255548</v>
      </c>
      <c r="O143" s="2">
        <f t="shared" si="54"/>
        <v>11.362779917495933</v>
      </c>
      <c r="P143" s="2">
        <f t="shared" si="55"/>
        <v>0</v>
      </c>
      <c r="Q143" s="2">
        <f t="shared" si="61"/>
        <v>9.6275764075432217</v>
      </c>
      <c r="R143" s="7">
        <f t="shared" si="62"/>
        <v>0.15785041522790738</v>
      </c>
      <c r="S143" s="2">
        <f t="shared" si="63"/>
        <v>22.884946766484333</v>
      </c>
      <c r="T143" s="8">
        <f t="shared" si="64"/>
        <v>8.3251660332820645</v>
      </c>
      <c r="U143" s="2">
        <f t="shared" si="65"/>
        <v>33.284851159604052</v>
      </c>
      <c r="V143" s="15">
        <f t="shared" si="66"/>
        <v>0.68592325722977854</v>
      </c>
      <c r="W143" s="2">
        <f t="shared" si="67"/>
        <v>37.450249521987345</v>
      </c>
      <c r="X143" s="30">
        <f t="shared" si="68"/>
        <v>1.1530023806069143</v>
      </c>
      <c r="Y143" s="9">
        <f t="shared" si="58"/>
        <v>18.069187244672218</v>
      </c>
      <c r="Z143" s="1"/>
      <c r="AA143" s="1">
        <f t="shared" si="56"/>
        <v>0</v>
      </c>
      <c r="AB143" s="1">
        <f t="shared" si="57"/>
        <v>0</v>
      </c>
      <c r="AD143" s="1"/>
    </row>
    <row r="144" spans="11:30" x14ac:dyDescent="0.25">
      <c r="K144" s="1">
        <f t="shared" si="53"/>
        <v>143</v>
      </c>
      <c r="L144" s="50">
        <f t="shared" si="17"/>
        <v>417.37013414408403</v>
      </c>
      <c r="M144" s="2">
        <f t="shared" si="59"/>
        <v>7.9718071836522517</v>
      </c>
      <c r="N144" s="6">
        <f t="shared" si="60"/>
        <v>7.194447917413191</v>
      </c>
      <c r="O144" s="2">
        <f t="shared" si="54"/>
        <v>11.975306836419382</v>
      </c>
      <c r="P144" s="2">
        <f t="shared" si="55"/>
        <v>0</v>
      </c>
      <c r="Q144" s="2">
        <f t="shared" si="61"/>
        <v>8.9655329343328525</v>
      </c>
      <c r="R144" s="7">
        <f t="shared" si="62"/>
        <v>0.1469957792612373</v>
      </c>
      <c r="S144" s="2">
        <f t="shared" si="63"/>
        <v>21.880763264627014</v>
      </c>
      <c r="T144" s="8">
        <f t="shared" si="64"/>
        <v>7.9598606442790087</v>
      </c>
      <c r="U144" s="2">
        <f t="shared" si="65"/>
        <v>32.430907375293906</v>
      </c>
      <c r="V144" s="15">
        <f t="shared" si="66"/>
        <v>0.66832546479211796</v>
      </c>
      <c r="W144" s="2">
        <f t="shared" si="67"/>
        <v>36.866463266451177</v>
      </c>
      <c r="X144" s="30">
        <f t="shared" si="68"/>
        <v>1.1350290172517887</v>
      </c>
      <c r="Y144" s="9">
        <f t="shared" si="58"/>
        <v>17.104658822997344</v>
      </c>
      <c r="Z144" s="1"/>
      <c r="AA144" s="1">
        <f t="shared" si="56"/>
        <v>0</v>
      </c>
      <c r="AB144" s="1">
        <f t="shared" si="57"/>
        <v>0</v>
      </c>
      <c r="AD144" s="1"/>
    </row>
    <row r="145" spans="11:28" x14ac:dyDescent="0.25">
      <c r="K145" s="1">
        <f t="shared" si="53"/>
        <v>144</v>
      </c>
      <c r="L145" s="50">
        <f t="shared" si="17"/>
        <v>417.37055149627201</v>
      </c>
      <c r="M145" s="2">
        <f t="shared" si="59"/>
        <v>7.3901030259211371</v>
      </c>
      <c r="N145" s="6">
        <f t="shared" si="60"/>
        <v>6.6694678006435009</v>
      </c>
      <c r="O145" s="2">
        <f t="shared" si="54"/>
        <v>12.557010994150497</v>
      </c>
      <c r="P145" s="2">
        <f t="shared" si="55"/>
        <v>0</v>
      </c>
      <c r="Q145" s="2">
        <f t="shared" si="61"/>
        <v>8.3344852050355094</v>
      </c>
      <c r="R145" s="7">
        <f t="shared" si="62"/>
        <v>0.13664933879879984</v>
      </c>
      <c r="S145" s="2">
        <f t="shared" si="63"/>
        <v>20.884234531479876</v>
      </c>
      <c r="T145" s="8">
        <f t="shared" si="64"/>
        <v>7.5973399338294536</v>
      </c>
      <c r="U145" s="2">
        <f t="shared" si="65"/>
        <v>31.543880147395118</v>
      </c>
      <c r="V145" s="15">
        <f t="shared" si="66"/>
        <v>0.65004589963815806</v>
      </c>
      <c r="W145" s="2">
        <f t="shared" si="67"/>
        <v>36.228618225111916</v>
      </c>
      <c r="X145" s="30">
        <f t="shared" si="68"/>
        <v>1.1153913149531511</v>
      </c>
      <c r="Y145" s="9">
        <f t="shared" si="58"/>
        <v>16.168894287863065</v>
      </c>
      <c r="Z145" s="1"/>
      <c r="AA145" s="1">
        <f t="shared" si="56"/>
        <v>0</v>
      </c>
      <c r="AB145" s="1">
        <f t="shared" si="57"/>
        <v>0</v>
      </c>
    </row>
    <row r="146" spans="11:28" x14ac:dyDescent="0.25">
      <c r="K146" s="1">
        <f t="shared" si="53"/>
        <v>145</v>
      </c>
      <c r="L146" s="50">
        <f t="shared" ref="L146:L201" si="69">+$A$22+$K146*$A$26</f>
        <v>417.37096884846</v>
      </c>
      <c r="M146" s="2">
        <f t="shared" si="59"/>
        <v>6.8389233098213458</v>
      </c>
      <c r="N146" s="6">
        <f t="shared" si="60"/>
        <v>6.1720355786566934</v>
      </c>
      <c r="O146" s="2">
        <f t="shared" si="54"/>
        <v>13.108190710250287</v>
      </c>
      <c r="P146" s="2">
        <f t="shared" si="55"/>
        <v>0</v>
      </c>
      <c r="Q146" s="2">
        <f t="shared" si="61"/>
        <v>7.7343706951398445</v>
      </c>
      <c r="R146" s="7">
        <f t="shared" si="62"/>
        <v>0.12681006871031703</v>
      </c>
      <c r="S146" s="2">
        <f t="shared" si="63"/>
        <v>19.89840149882129</v>
      </c>
      <c r="T146" s="8">
        <f t="shared" si="64"/>
        <v>7.238710142739162</v>
      </c>
      <c r="U146" s="2">
        <f t="shared" si="65"/>
        <v>30.6277195373629</v>
      </c>
      <c r="V146" s="15">
        <f t="shared" si="66"/>
        <v>0.63116596333423403</v>
      </c>
      <c r="W146" s="2">
        <f t="shared" si="67"/>
        <v>35.539850589600142</v>
      </c>
      <c r="X146" s="30">
        <f t="shared" si="68"/>
        <v>1.0941858294472717</v>
      </c>
      <c r="Y146" s="9">
        <f t="shared" si="58"/>
        <v>15.262907582887678</v>
      </c>
      <c r="Z146" s="1"/>
      <c r="AA146" s="1">
        <f t="shared" si="56"/>
        <v>0</v>
      </c>
      <c r="AB146" s="1">
        <f t="shared" si="57"/>
        <v>0</v>
      </c>
    </row>
    <row r="147" spans="11:28" x14ac:dyDescent="0.25">
      <c r="K147" s="1">
        <f t="shared" si="53"/>
        <v>146</v>
      </c>
      <c r="L147" s="50">
        <f t="shared" si="69"/>
        <v>417.37138620064803</v>
      </c>
      <c r="M147" s="2">
        <f t="shared" si="59"/>
        <v>6.3178383231553852</v>
      </c>
      <c r="N147" s="6">
        <f t="shared" si="60"/>
        <v>5.7017634420197094</v>
      </c>
      <c r="O147" s="2">
        <f t="shared" si="54"/>
        <v>13.629275696916249</v>
      </c>
      <c r="P147" s="2">
        <f t="shared" si="55"/>
        <v>0</v>
      </c>
      <c r="Q147" s="2">
        <f t="shared" si="61"/>
        <v>7.1649756692114401</v>
      </c>
      <c r="R147" s="7">
        <f t="shared" si="62"/>
        <v>0.1174744646634789</v>
      </c>
      <c r="S147" s="2">
        <f t="shared" si="63"/>
        <v>18.926109607555727</v>
      </c>
      <c r="T147" s="8">
        <f t="shared" si="64"/>
        <v>6.8850063954595635</v>
      </c>
      <c r="U147" s="2">
        <f t="shared" si="65"/>
        <v>29.686414198548722</v>
      </c>
      <c r="V147" s="15">
        <f t="shared" si="66"/>
        <v>0.61176785273577627</v>
      </c>
      <c r="W147" s="2">
        <f t="shared" si="67"/>
        <v>34.803503037838659</v>
      </c>
      <c r="X147" s="30">
        <f t="shared" si="68"/>
        <v>1.0715154736827099</v>
      </c>
      <c r="Y147" s="9">
        <f t="shared" si="58"/>
        <v>14.387527628561237</v>
      </c>
      <c r="Z147" s="1"/>
      <c r="AA147" s="1">
        <f t="shared" si="56"/>
        <v>0</v>
      </c>
      <c r="AB147" s="1">
        <f t="shared" si="57"/>
        <v>0</v>
      </c>
    </row>
    <row r="148" spans="11:28" x14ac:dyDescent="0.25">
      <c r="K148" s="1">
        <f t="shared" si="53"/>
        <v>147</v>
      </c>
      <c r="L148" s="50">
        <f t="shared" si="69"/>
        <v>417.37180355283601</v>
      </c>
      <c r="M148" s="2">
        <f t="shared" si="59"/>
        <v>5.8262996326886336</v>
      </c>
      <c r="N148" s="6">
        <f t="shared" si="60"/>
        <v>5.2581564371728655</v>
      </c>
      <c r="O148" s="2">
        <f t="shared" si="54"/>
        <v>14.120814387383</v>
      </c>
      <c r="P148" s="2">
        <f t="shared" si="55"/>
        <v>0</v>
      </c>
      <c r="Q148" s="2">
        <f t="shared" si="61"/>
        <v>6.625947495819708</v>
      </c>
      <c r="R148" s="7">
        <f t="shared" si="62"/>
        <v>0.10863674503522848</v>
      </c>
      <c r="S148" s="2">
        <f t="shared" si="63"/>
        <v>17.969998702551202</v>
      </c>
      <c r="T148" s="8">
        <f t="shared" si="64"/>
        <v>6.5371890239963459</v>
      </c>
      <c r="U148" s="2">
        <f t="shared" si="65"/>
        <v>28.723962907237254</v>
      </c>
      <c r="V148" s="15">
        <f t="shared" si="66"/>
        <v>0.59193397330829145</v>
      </c>
      <c r="W148" s="2">
        <f t="shared" si="67"/>
        <v>34.023097773559876</v>
      </c>
      <c r="X148" s="30">
        <f t="shared" si="68"/>
        <v>1.0474886877724232</v>
      </c>
      <c r="Y148" s="9">
        <f t="shared" si="58"/>
        <v>13.543404867285155</v>
      </c>
      <c r="Z148" s="1"/>
      <c r="AA148" s="1">
        <f t="shared" si="56"/>
        <v>0</v>
      </c>
      <c r="AB148" s="1">
        <f t="shared" si="57"/>
        <v>0</v>
      </c>
    </row>
    <row r="149" spans="11:28" x14ac:dyDescent="0.25">
      <c r="K149" s="1">
        <f t="shared" si="53"/>
        <v>148</v>
      </c>
      <c r="L149" s="50">
        <f t="shared" si="69"/>
        <v>417.37222090502399</v>
      </c>
      <c r="M149" s="2">
        <f t="shared" si="59"/>
        <v>5.3636527934276614</v>
      </c>
      <c r="N149" s="6">
        <f t="shared" si="60"/>
        <v>4.8406239363812489</v>
      </c>
      <c r="O149" s="2">
        <f t="shared" si="54"/>
        <v>14.583461226643973</v>
      </c>
      <c r="P149" s="2">
        <f t="shared" si="55"/>
        <v>0</v>
      </c>
      <c r="Q149" s="2">
        <f t="shared" si="61"/>
        <v>6.1168072290045599</v>
      </c>
      <c r="R149" s="7">
        <f t="shared" si="62"/>
        <v>0.10028905719314081</v>
      </c>
      <c r="S149" s="2">
        <f t="shared" si="63"/>
        <v>17.032495155814633</v>
      </c>
      <c r="T149" s="8">
        <f t="shared" si="64"/>
        <v>6.196140702450621</v>
      </c>
      <c r="U149" s="2">
        <f t="shared" si="65"/>
        <v>27.744346856133852</v>
      </c>
      <c r="V149" s="15">
        <f t="shared" si="66"/>
        <v>0.57174636816067048</v>
      </c>
      <c r="W149" s="2">
        <f t="shared" si="67"/>
        <v>33.202308554625219</v>
      </c>
      <c r="X149" s="30">
        <f t="shared" si="68"/>
        <v>1.0222185778135422</v>
      </c>
      <c r="Y149" s="9">
        <f t="shared" si="58"/>
        <v>12.731018641999222</v>
      </c>
      <c r="Z149" s="1"/>
      <c r="AA149" s="1">
        <f t="shared" si="56"/>
        <v>0</v>
      </c>
      <c r="AB149" s="1">
        <f t="shared" si="57"/>
        <v>0</v>
      </c>
    </row>
    <row r="150" spans="11:28" x14ac:dyDescent="0.25">
      <c r="K150" s="1">
        <f t="shared" si="53"/>
        <v>149</v>
      </c>
      <c r="L150" s="50">
        <f t="shared" si="69"/>
        <v>417.37263825721203</v>
      </c>
      <c r="M150" s="2">
        <f t="shared" si="59"/>
        <v>4.9291499664728828</v>
      </c>
      <c r="N150" s="6">
        <f t="shared" si="60"/>
        <v>4.4484910251756897</v>
      </c>
      <c r="O150" s="2">
        <f t="shared" si="54"/>
        <v>15.017964053598751</v>
      </c>
      <c r="P150" s="2">
        <f t="shared" si="55"/>
        <v>0</v>
      </c>
      <c r="Q150" s="2">
        <f t="shared" si="61"/>
        <v>5.6369623116649565</v>
      </c>
      <c r="R150" s="7">
        <f t="shared" si="62"/>
        <v>9.2421685775790963E-2</v>
      </c>
      <c r="S150" s="2">
        <f t="shared" si="63"/>
        <v>16.11580619168128</v>
      </c>
      <c r="T150" s="8">
        <f t="shared" si="64"/>
        <v>5.8626643826164759</v>
      </c>
      <c r="U150" s="2">
        <f t="shared" si="65"/>
        <v>26.751502973716224</v>
      </c>
      <c r="V150" s="15">
        <f t="shared" si="66"/>
        <v>0.55128616821917076</v>
      </c>
      <c r="W150" s="2">
        <f t="shared" si="67"/>
        <v>32.344932021616827</v>
      </c>
      <c r="X150" s="30">
        <f t="shared" si="68"/>
        <v>0.99582203316422591</v>
      </c>
      <c r="Y150" s="9">
        <f t="shared" si="58"/>
        <v>11.950685294951354</v>
      </c>
      <c r="Z150" s="1"/>
      <c r="AA150" s="1">
        <f t="shared" si="56"/>
        <v>0</v>
      </c>
      <c r="AB150" s="1">
        <f t="shared" si="57"/>
        <v>0</v>
      </c>
    </row>
    <row r="151" spans="11:28" x14ac:dyDescent="0.25">
      <c r="K151" s="1">
        <f t="shared" si="53"/>
        <v>150</v>
      </c>
      <c r="L151" s="50">
        <f t="shared" si="69"/>
        <v>417.37305560940001</v>
      </c>
      <c r="M151" s="2">
        <f t="shared" si="59"/>
        <v>4.5219623254433587</v>
      </c>
      <c r="N151" s="6">
        <f t="shared" si="60"/>
        <v>4.0810096989829612</v>
      </c>
      <c r="O151" s="2">
        <f t="shared" si="54"/>
        <v>15.425151694628276</v>
      </c>
      <c r="P151" s="2">
        <f t="shared" si="55"/>
        <v>0</v>
      </c>
      <c r="Q151" s="2">
        <f t="shared" si="61"/>
        <v>5.1857192635043026</v>
      </c>
      <c r="R151" s="7">
        <f t="shared" si="62"/>
        <v>8.5023260719921459E-2</v>
      </c>
      <c r="S151" s="2">
        <f t="shared" si="63"/>
        <v>15.221916359375447</v>
      </c>
      <c r="T151" s="8">
        <f t="shared" si="64"/>
        <v>5.5374820107567597</v>
      </c>
      <c r="U151" s="2">
        <f t="shared" si="65"/>
        <v>25.749298508939543</v>
      </c>
      <c r="V151" s="15">
        <f t="shared" si="66"/>
        <v>0.53063306847738334</v>
      </c>
      <c r="W151" s="2">
        <f t="shared" si="67"/>
        <v>31.454858637337448</v>
      </c>
      <c r="X151" s="30">
        <f t="shared" si="68"/>
        <v>0.96841883174132337</v>
      </c>
      <c r="Y151" s="9">
        <f t="shared" si="58"/>
        <v>11.20256687067835</v>
      </c>
      <c r="Z151" s="1"/>
      <c r="AA151" s="1">
        <f t="shared" si="56"/>
        <v>0</v>
      </c>
      <c r="AB151" s="1">
        <f t="shared" si="57"/>
        <v>0</v>
      </c>
    </row>
    <row r="152" spans="11:28" x14ac:dyDescent="0.25">
      <c r="K152" s="1">
        <f t="shared" si="53"/>
        <v>151</v>
      </c>
      <c r="L152" s="50">
        <f t="shared" si="69"/>
        <v>417.37347296158799</v>
      </c>
      <c r="M152" s="2">
        <f t="shared" si="59"/>
        <v>4.1411921435902714</v>
      </c>
      <c r="N152" s="6">
        <f t="shared" si="60"/>
        <v>3.7373697715818412</v>
      </c>
      <c r="O152" s="2">
        <f t="shared" si="54"/>
        <v>15.805921876481364</v>
      </c>
      <c r="P152" s="2">
        <f t="shared" si="55"/>
        <v>0</v>
      </c>
      <c r="Q152" s="2">
        <f t="shared" si="61"/>
        <v>4.7622962270147724</v>
      </c>
      <c r="R152" s="7">
        <f t="shared" si="62"/>
        <v>7.8080962960065059E-2</v>
      </c>
      <c r="S152" s="2">
        <f t="shared" si="63"/>
        <v>14.35258607577016</v>
      </c>
      <c r="T152" s="8">
        <f t="shared" si="64"/>
        <v>5.2212339974830968</v>
      </c>
      <c r="U152" s="2">
        <f t="shared" si="65"/>
        <v>24.741507097483815</v>
      </c>
      <c r="V152" s="15">
        <f t="shared" si="66"/>
        <v>0.50986483477733724</v>
      </c>
      <c r="W152" s="2">
        <f t="shared" si="67"/>
        <v>30.536043544897964</v>
      </c>
      <c r="X152" s="30">
        <f t="shared" si="68"/>
        <v>0.94013074281154718</v>
      </c>
      <c r="Y152" s="9">
        <f t="shared" si="58"/>
        <v>10.486680309613888</v>
      </c>
      <c r="Z152" s="1"/>
      <c r="AA152" s="1">
        <f t="shared" si="56"/>
        <v>0</v>
      </c>
      <c r="AB152" s="1">
        <f t="shared" si="57"/>
        <v>0</v>
      </c>
    </row>
    <row r="153" spans="11:28" x14ac:dyDescent="0.25">
      <c r="K153" s="1">
        <f t="shared" si="53"/>
        <v>152</v>
      </c>
      <c r="L153" s="50">
        <f t="shared" si="69"/>
        <v>417.37389031377603</v>
      </c>
      <c r="M153" s="2">
        <f t="shared" si="59"/>
        <v>3.7858844675530219</v>
      </c>
      <c r="N153" s="6">
        <f t="shared" si="60"/>
        <v>3.4167094105097386</v>
      </c>
      <c r="O153" s="2">
        <f t="shared" si="54"/>
        <v>16.161229552518613</v>
      </c>
      <c r="P153" s="2">
        <f t="shared" si="55"/>
        <v>0</v>
      </c>
      <c r="Q153" s="2">
        <f t="shared" si="61"/>
        <v>4.3658352580819342</v>
      </c>
      <c r="R153" s="7">
        <f t="shared" si="62"/>
        <v>7.1580725941050138E-2</v>
      </c>
      <c r="S153" s="2">
        <f t="shared" si="63"/>
        <v>13.509352143994839</v>
      </c>
      <c r="T153" s="8">
        <f t="shared" si="64"/>
        <v>4.9144794064168034</v>
      </c>
      <c r="U153" s="2">
        <f t="shared" si="65"/>
        <v>23.731786504130934</v>
      </c>
      <c r="V153" s="15">
        <f t="shared" si="66"/>
        <v>0.48905684513173081</v>
      </c>
      <c r="W153" s="2">
        <f t="shared" si="67"/>
        <v>29.592477648617354</v>
      </c>
      <c r="X153" s="30">
        <f t="shared" si="68"/>
        <v>0.91108063664250005</v>
      </c>
      <c r="Y153" s="9">
        <f t="shared" si="58"/>
        <v>9.802907024641824</v>
      </c>
      <c r="Z153" s="1"/>
      <c r="AA153" s="1">
        <f t="shared" si="56"/>
        <v>0</v>
      </c>
      <c r="AB153" s="1">
        <f t="shared" si="57"/>
        <v>0</v>
      </c>
    </row>
    <row r="154" spans="11:28" x14ac:dyDescent="0.25">
      <c r="K154" s="1">
        <f t="shared" si="53"/>
        <v>153</v>
      </c>
      <c r="L154" s="50">
        <f t="shared" si="69"/>
        <v>417.37430766596401</v>
      </c>
      <c r="M154" s="2">
        <f t="shared" si="59"/>
        <v>3.455038294635473</v>
      </c>
      <c r="N154" s="6">
        <f t="shared" si="60"/>
        <v>3.1181252244029847</v>
      </c>
      <c r="O154" s="2">
        <f t="shared" si="54"/>
        <v>16.492075725436163</v>
      </c>
      <c r="P154" s="2">
        <f t="shared" si="55"/>
        <v>0</v>
      </c>
      <c r="Q154" s="2">
        <f t="shared" si="61"/>
        <v>3.9954142580049816</v>
      </c>
      <c r="R154" s="7">
        <f t="shared" si="62"/>
        <v>6.5507431251280515E-2</v>
      </c>
      <c r="S154" s="2">
        <f t="shared" si="63"/>
        <v>12.693530131999564</v>
      </c>
      <c r="T154" s="8">
        <f t="shared" si="64"/>
        <v>4.6176968194713206</v>
      </c>
      <c r="U154" s="2">
        <f t="shared" si="65"/>
        <v>22.723658205182996</v>
      </c>
      <c r="V154" s="15">
        <f t="shared" si="66"/>
        <v>0.46828166896512929</v>
      </c>
      <c r="W154" s="2">
        <f t="shared" si="67"/>
        <v>28.628159208174139</v>
      </c>
      <c r="X154" s="30">
        <f t="shared" si="68"/>
        <v>0.88139160995547117</v>
      </c>
      <c r="Y154" s="9">
        <f t="shared" si="58"/>
        <v>9.1510027540461873</v>
      </c>
      <c r="Z154" s="1"/>
      <c r="AA154" s="1">
        <f t="shared" si="56"/>
        <v>0</v>
      </c>
      <c r="AB154" s="1">
        <f t="shared" si="57"/>
        <v>0</v>
      </c>
    </row>
    <row r="155" spans="11:28" x14ac:dyDescent="0.25">
      <c r="K155" s="1">
        <f t="shared" si="53"/>
        <v>154</v>
      </c>
      <c r="L155" s="50">
        <f t="shared" si="69"/>
        <v>417.37472501815199</v>
      </c>
      <c r="M155" s="2">
        <f t="shared" si="59"/>
        <v>3.1476171833980984</v>
      </c>
      <c r="N155" s="6">
        <f t="shared" si="60"/>
        <v>2.840681838912408</v>
      </c>
      <c r="O155" s="2">
        <f t="shared" si="54"/>
        <v>16.799496836673537</v>
      </c>
      <c r="P155" s="2">
        <f t="shared" si="55"/>
        <v>0</v>
      </c>
      <c r="Q155" s="2">
        <f t="shared" si="61"/>
        <v>3.6500584564654002</v>
      </c>
      <c r="R155" s="7">
        <f t="shared" si="62"/>
        <v>5.9845096893520702E-2</v>
      </c>
      <c r="S155" s="2">
        <f t="shared" si="63"/>
        <v>11.906218479887119</v>
      </c>
      <c r="T155" s="8">
        <f t="shared" si="64"/>
        <v>4.3312858310318383</v>
      </c>
      <c r="U155" s="2">
        <f t="shared" si="65"/>
        <v>21.720488946505224</v>
      </c>
      <c r="V155" s="15">
        <f t="shared" si="66"/>
        <v>0.44760868706818319</v>
      </c>
      <c r="W155" s="2">
        <f t="shared" si="67"/>
        <v>27.647066221754393</v>
      </c>
      <c r="X155" s="30">
        <f t="shared" si="68"/>
        <v>0.85118613566952339</v>
      </c>
      <c r="Y155" s="9">
        <f t="shared" si="58"/>
        <v>8.5306075895754745</v>
      </c>
      <c r="Z155" s="1"/>
      <c r="AA155" s="1">
        <f t="shared" si="56"/>
        <v>0</v>
      </c>
      <c r="AB155" s="1">
        <f t="shared" si="57"/>
        <v>0</v>
      </c>
    </row>
    <row r="156" spans="11:28" x14ac:dyDescent="0.25">
      <c r="K156" s="1">
        <f t="shared" si="53"/>
        <v>155</v>
      </c>
      <c r="L156" s="50">
        <f t="shared" si="69"/>
        <v>417.37514237034003</v>
      </c>
      <c r="M156" s="2">
        <f t="shared" si="59"/>
        <v>2.8625592411091931</v>
      </c>
      <c r="N156" s="6">
        <f t="shared" si="60"/>
        <v>2.5834209102426655</v>
      </c>
      <c r="O156" s="2">
        <f t="shared" si="54"/>
        <v>17.084554778962442</v>
      </c>
      <c r="P156" s="2">
        <f t="shared" si="55"/>
        <v>0</v>
      </c>
      <c r="Q156" s="2">
        <f t="shared" si="61"/>
        <v>3.328751368995948</v>
      </c>
      <c r="R156" s="7">
        <f t="shared" si="62"/>
        <v>5.4577056939770288E-2</v>
      </c>
      <c r="S156" s="2">
        <f t="shared" si="63"/>
        <v>11.148304194960124</v>
      </c>
      <c r="T156" s="8">
        <f t="shared" si="64"/>
        <v>4.0555691197194781</v>
      </c>
      <c r="U156" s="2">
        <f t="shared" si="65"/>
        <v>20.725474387483487</v>
      </c>
      <c r="V156" s="15">
        <f t="shared" si="66"/>
        <v>0.42710375453768845</v>
      </c>
      <c r="W156" s="2">
        <f t="shared" si="67"/>
        <v>26.653129859724025</v>
      </c>
      <c r="X156" s="30">
        <f t="shared" si="68"/>
        <v>0.82058524498867613</v>
      </c>
      <c r="Y156" s="9">
        <f t="shared" si="58"/>
        <v>7.941256086428278</v>
      </c>
      <c r="Z156" s="1"/>
      <c r="AA156" s="1">
        <f t="shared" si="56"/>
        <v>0</v>
      </c>
      <c r="AB156" s="1">
        <f t="shared" si="57"/>
        <v>0</v>
      </c>
    </row>
    <row r="157" spans="11:28" x14ac:dyDescent="0.25">
      <c r="K157" s="1">
        <f t="shared" si="53"/>
        <v>156</v>
      </c>
      <c r="L157" s="50">
        <f t="shared" si="69"/>
        <v>417.37555972252801</v>
      </c>
      <c r="M157" s="2">
        <f t="shared" si="59"/>
        <v>2.5987864424353218</v>
      </c>
      <c r="N157" s="6">
        <f t="shared" si="60"/>
        <v>2.3453695351440444</v>
      </c>
      <c r="O157" s="2">
        <f t="shared" si="54"/>
        <v>17.348327577636312</v>
      </c>
      <c r="P157" s="2">
        <f t="shared" si="55"/>
        <v>0</v>
      </c>
      <c r="Q157" s="2">
        <f t="shared" si="61"/>
        <v>3.0304451635967133</v>
      </c>
      <c r="R157" s="7">
        <f t="shared" si="62"/>
        <v>4.9686131498717721E-2</v>
      </c>
      <c r="S157" s="2">
        <f t="shared" si="63"/>
        <v>10.420469980033168</v>
      </c>
      <c r="T157" s="8">
        <f t="shared" si="64"/>
        <v>3.7907950415536291</v>
      </c>
      <c r="U157" s="2">
        <f t="shared" si="65"/>
        <v>19.741624908133204</v>
      </c>
      <c r="V157" s="15">
        <f t="shared" si="66"/>
        <v>0.40682890829415796</v>
      </c>
      <c r="W157" s="2">
        <f t="shared" si="67"/>
        <v>25.650209186141389</v>
      </c>
      <c r="X157" s="30">
        <f t="shared" si="68"/>
        <v>0.78970774913856823</v>
      </c>
      <c r="Y157" s="9">
        <f t="shared" si="58"/>
        <v>7.3823873656291168</v>
      </c>
      <c r="Z157" s="1"/>
      <c r="AA157" s="1">
        <f t="shared" si="56"/>
        <v>0</v>
      </c>
      <c r="AB157" s="1">
        <f t="shared" si="57"/>
        <v>0</v>
      </c>
    </row>
    <row r="158" spans="11:28" x14ac:dyDescent="0.25">
      <c r="K158" s="1">
        <f t="shared" si="53"/>
        <v>157</v>
      </c>
      <c r="L158" s="50">
        <f t="shared" si="69"/>
        <v>417.37597707471599</v>
      </c>
      <c r="M158" s="2">
        <f t="shared" si="59"/>
        <v>2.3552132457269104</v>
      </c>
      <c r="N158" s="6">
        <f t="shared" si="60"/>
        <v>2.1255480269934095</v>
      </c>
      <c r="O158" s="2">
        <f t="shared" si="54"/>
        <v>17.591900774344722</v>
      </c>
      <c r="P158" s="2">
        <f t="shared" si="55"/>
        <v>0</v>
      </c>
      <c r="Q158" s="2">
        <f t="shared" si="61"/>
        <v>2.7540703838098177</v>
      </c>
      <c r="R158" s="7">
        <f t="shared" si="62"/>
        <v>4.5154786131912636E-2</v>
      </c>
      <c r="S158" s="2">
        <f t="shared" si="63"/>
        <v>9.72320263331493</v>
      </c>
      <c r="T158" s="8">
        <f t="shared" si="64"/>
        <v>3.5371406856904648</v>
      </c>
      <c r="U158" s="2">
        <f t="shared" si="65"/>
        <v>18.771753627503866</v>
      </c>
      <c r="V158" s="15">
        <f t="shared" si="66"/>
        <v>0.38684212016904607</v>
      </c>
      <c r="W158" s="2">
        <f t="shared" si="67"/>
        <v>24.642067381894758</v>
      </c>
      <c r="X158" s="30">
        <f t="shared" si="68"/>
        <v>0.75866950733451111</v>
      </c>
      <c r="Y158" s="9">
        <f t="shared" si="58"/>
        <v>6.8533551263193448</v>
      </c>
      <c r="Z158" s="1"/>
      <c r="AA158" s="1">
        <f t="shared" si="56"/>
        <v>0</v>
      </c>
      <c r="AB158" s="1">
        <f t="shared" si="57"/>
        <v>0</v>
      </c>
    </row>
    <row r="159" spans="11:28" x14ac:dyDescent="0.25">
      <c r="K159" s="1">
        <f t="shared" si="53"/>
        <v>158</v>
      </c>
      <c r="L159" s="50">
        <f t="shared" si="69"/>
        <v>417.37639442690403</v>
      </c>
      <c r="M159" s="2">
        <f t="shared" si="59"/>
        <v>2.1307544853738603</v>
      </c>
      <c r="N159" s="6">
        <f t="shared" si="60"/>
        <v>1.9229770385381535</v>
      </c>
      <c r="O159" s="2">
        <f t="shared" si="54"/>
        <v>17.816359534697774</v>
      </c>
      <c r="P159" s="2">
        <f t="shared" si="55"/>
        <v>0</v>
      </c>
      <c r="Q159" s="2">
        <f t="shared" si="61"/>
        <v>2.4985449887094702</v>
      </c>
      <c r="R159" s="7">
        <f t="shared" si="62"/>
        <v>4.09652800703183E-2</v>
      </c>
      <c r="S159" s="2">
        <f t="shared" si="63"/>
        <v>9.0568025559750147</v>
      </c>
      <c r="T159" s="8">
        <f t="shared" si="64"/>
        <v>3.294715333118885</v>
      </c>
      <c r="U159" s="2">
        <f t="shared" si="65"/>
        <v>17.818466656648898</v>
      </c>
      <c r="V159" s="15">
        <f t="shared" si="66"/>
        <v>0.36719709604115908</v>
      </c>
      <c r="W159" s="2">
        <f t="shared" si="67"/>
        <v>23.632349661460385</v>
      </c>
      <c r="X159" s="30">
        <f t="shared" si="68"/>
        <v>0.72758274689201252</v>
      </c>
      <c r="Y159" s="9">
        <f t="shared" si="58"/>
        <v>6.3534374946605281</v>
      </c>
      <c r="Z159" s="1"/>
      <c r="AA159" s="1">
        <f t="shared" si="56"/>
        <v>0</v>
      </c>
      <c r="AB159" s="1">
        <f t="shared" si="57"/>
        <v>0</v>
      </c>
    </row>
    <row r="160" spans="11:28" x14ac:dyDescent="0.25">
      <c r="K160" s="1">
        <f t="shared" si="53"/>
        <v>159</v>
      </c>
      <c r="L160" s="50">
        <f t="shared" si="69"/>
        <v>417.37681177909201</v>
      </c>
      <c r="M160" s="2">
        <f t="shared" si="59"/>
        <v>1.9243325280299408</v>
      </c>
      <c r="N160" s="6">
        <f t="shared" si="60"/>
        <v>1.7366840202917027</v>
      </c>
      <c r="O160" s="2">
        <f t="shared" si="54"/>
        <v>18.022781492041695</v>
      </c>
      <c r="P160" s="2">
        <f t="shared" si="55"/>
        <v>0</v>
      </c>
      <c r="Q160" s="2">
        <f t="shared" si="61"/>
        <v>2.2627826805373341</v>
      </c>
      <c r="R160" s="7">
        <f t="shared" si="62"/>
        <v>3.7099802751342843E-2</v>
      </c>
      <c r="S160" s="2">
        <f t="shared" si="63"/>
        <v>8.4213941982769587</v>
      </c>
      <c r="T160" s="8">
        <f t="shared" si="64"/>
        <v>3.063564256791341</v>
      </c>
      <c r="U160" s="2">
        <f t="shared" si="65"/>
        <v>16.88415557821774</v>
      </c>
      <c r="V160" s="15">
        <f t="shared" si="66"/>
        <v>0.3479431208585646</v>
      </c>
      <c r="W160" s="2">
        <f t="shared" si="67"/>
        <v>22.624563044452287</v>
      </c>
      <c r="X160" s="30">
        <f t="shared" si="68"/>
        <v>0.69655544044184003</v>
      </c>
      <c r="Y160" s="9">
        <f t="shared" si="58"/>
        <v>5.8818466411347918</v>
      </c>
      <c r="Z160" s="1"/>
      <c r="AA160" s="1">
        <f t="shared" si="56"/>
        <v>0</v>
      </c>
      <c r="AB160" s="1">
        <f t="shared" si="57"/>
        <v>0</v>
      </c>
    </row>
    <row r="161" spans="11:28" x14ac:dyDescent="0.25">
      <c r="K161" s="1">
        <f t="shared" si="53"/>
        <v>160</v>
      </c>
      <c r="L161" s="50">
        <f t="shared" si="69"/>
        <v>417.37722913127999</v>
      </c>
      <c r="M161" s="2">
        <f t="shared" si="59"/>
        <v>1.7348836903304545</v>
      </c>
      <c r="N161" s="6">
        <f t="shared" si="60"/>
        <v>1.5657090124367115</v>
      </c>
      <c r="O161" s="2">
        <f t="shared" si="54"/>
        <v>18.212230329741178</v>
      </c>
      <c r="P161" s="2">
        <f t="shared" si="55"/>
        <v>0</v>
      </c>
      <c r="Q161" s="2">
        <f t="shared" si="61"/>
        <v>2.045700501798839</v>
      </c>
      <c r="R161" s="7">
        <f t="shared" si="62"/>
        <v>3.3540598378204618E-2</v>
      </c>
      <c r="S161" s="2">
        <f t="shared" si="63"/>
        <v>7.8169372755198143</v>
      </c>
      <c r="T161" s="8">
        <f t="shared" si="64"/>
        <v>2.8436728017983244</v>
      </c>
      <c r="U161" s="2">
        <f t="shared" si="65"/>
        <v>15.970992118754786</v>
      </c>
      <c r="V161" s="15">
        <f t="shared" si="66"/>
        <v>0.32912494884708149</v>
      </c>
      <c r="W161" s="2">
        <f t="shared" si="67"/>
        <v>21.6220581147142</v>
      </c>
      <c r="X161" s="30">
        <f t="shared" si="68"/>
        <v>0.66569074433668995</v>
      </c>
      <c r="Y161" s="9">
        <f t="shared" si="58"/>
        <v>5.4377381057970116</v>
      </c>
      <c r="Z161" s="1"/>
      <c r="AA161" s="1">
        <f t="shared" si="56"/>
        <v>0</v>
      </c>
      <c r="AB161" s="1">
        <f t="shared" si="57"/>
        <v>0</v>
      </c>
    </row>
    <row r="162" spans="11:28" x14ac:dyDescent="0.25">
      <c r="K162" s="1">
        <f t="shared" si="53"/>
        <v>161</v>
      </c>
      <c r="L162" s="50">
        <f t="shared" si="69"/>
        <v>417.37764648346803</v>
      </c>
      <c r="M162" s="2">
        <f t="shared" si="59"/>
        <v>1.5613639252433222</v>
      </c>
      <c r="N162" s="6">
        <f t="shared" si="60"/>
        <v>1.4091097766798319</v>
      </c>
      <c r="O162" s="2">
        <f t="shared" si="54"/>
        <v>18.38575009482831</v>
      </c>
      <c r="P162" s="2">
        <f t="shared" si="55"/>
        <v>0</v>
      </c>
      <c r="Q162" s="2">
        <f t="shared" si="61"/>
        <v>1.8462256946239359</v>
      </c>
      <c r="R162" s="7">
        <f t="shared" si="62"/>
        <v>3.0270078383640361E-2</v>
      </c>
      <c r="S162" s="2">
        <f t="shared" si="63"/>
        <v>7.2432385897028482</v>
      </c>
      <c r="T162" s="8">
        <f t="shared" si="64"/>
        <v>2.6349706858949236</v>
      </c>
      <c r="U162" s="2">
        <f t="shared" si="65"/>
        <v>15.080924958875476</v>
      </c>
      <c r="V162" s="15">
        <f t="shared" si="66"/>
        <v>0.31078273777543863</v>
      </c>
      <c r="W162" s="2">
        <f t="shared" si="67"/>
        <v>20.628012874360792</v>
      </c>
      <c r="X162" s="30">
        <f t="shared" si="68"/>
        <v>0.63508650155626345</v>
      </c>
      <c r="Y162" s="9">
        <f t="shared" si="58"/>
        <v>5.0202197802900974</v>
      </c>
      <c r="Z162" s="1"/>
      <c r="AA162" s="1">
        <f t="shared" si="56"/>
        <v>0</v>
      </c>
      <c r="AB162" s="1">
        <f t="shared" si="57"/>
        <v>0</v>
      </c>
    </row>
    <row r="163" spans="11:28" x14ac:dyDescent="0.25">
      <c r="K163" s="1">
        <f t="shared" si="53"/>
        <v>162</v>
      </c>
      <c r="L163" s="50">
        <f t="shared" si="69"/>
        <v>417.37806383565601</v>
      </c>
      <c r="M163" s="2">
        <f t="shared" si="59"/>
        <v>1.4027537911531922</v>
      </c>
      <c r="N163" s="6">
        <f t="shared" si="60"/>
        <v>1.2659662807827614</v>
      </c>
      <c r="O163" s="2">
        <f t="shared" si="54"/>
        <v>18.544360228918443</v>
      </c>
      <c r="P163" s="2">
        <f t="shared" si="55"/>
        <v>0</v>
      </c>
      <c r="Q163" s="2">
        <f t="shared" si="61"/>
        <v>1.6633018234855035</v>
      </c>
      <c r="R163" s="7">
        <f t="shared" si="62"/>
        <v>2.727092181588002E-2</v>
      </c>
      <c r="S163" s="2">
        <f t="shared" si="63"/>
        <v>6.6999642946618474</v>
      </c>
      <c r="T163" s="8">
        <f t="shared" si="64"/>
        <v>2.4373364613550423</v>
      </c>
      <c r="U163" s="2">
        <f t="shared" si="65"/>
        <v>14.215678600541784</v>
      </c>
      <c r="V163" s="15">
        <f t="shared" si="66"/>
        <v>0.29295202561246103</v>
      </c>
      <c r="W163" s="2">
        <f t="shared" si="67"/>
        <v>19.645418767117985</v>
      </c>
      <c r="X163" s="30">
        <f t="shared" si="68"/>
        <v>0.60483481139980333</v>
      </c>
      <c r="Y163" s="9">
        <f t="shared" si="58"/>
        <v>4.6283605009659485</v>
      </c>
      <c r="Z163" s="1"/>
      <c r="AA163" s="1">
        <f t="shared" si="56"/>
        <v>0</v>
      </c>
      <c r="AB163" s="1">
        <f t="shared" si="57"/>
        <v>0</v>
      </c>
    </row>
    <row r="164" spans="11:28" x14ac:dyDescent="0.25">
      <c r="K164" s="1">
        <f t="shared" si="53"/>
        <v>163</v>
      </c>
      <c r="L164" s="50">
        <f t="shared" si="69"/>
        <v>417.37848118784399</v>
      </c>
      <c r="M164" s="2">
        <f t="shared" si="59"/>
        <v>1.258062724830022</v>
      </c>
      <c r="N164" s="6">
        <f t="shared" si="60"/>
        <v>1.1353845548584638</v>
      </c>
      <c r="O164" s="2">
        <f t="shared" si="54"/>
        <v>18.689051295241612</v>
      </c>
      <c r="P164" s="2">
        <f t="shared" si="55"/>
        <v>0</v>
      </c>
      <c r="Q164" s="2">
        <f t="shared" si="61"/>
        <v>1.4958941709413522</v>
      </c>
      <c r="R164" s="7">
        <f t="shared" si="62"/>
        <v>2.4526163805367717E-2</v>
      </c>
      <c r="S164" s="2">
        <f t="shared" si="63"/>
        <v>6.1866524489648214</v>
      </c>
      <c r="T164" s="8">
        <f t="shared" si="64"/>
        <v>2.2506020815077301</v>
      </c>
      <c r="U164" s="2">
        <f t="shared" si="65"/>
        <v>13.376754190742671</v>
      </c>
      <c r="V164" s="15">
        <f t="shared" si="66"/>
        <v>0.27566374750120565</v>
      </c>
      <c r="W164" s="2">
        <f t="shared" si="67"/>
        <v>18.677068916264766</v>
      </c>
      <c r="X164" s="30">
        <f t="shared" si="68"/>
        <v>0.57502166736084037</v>
      </c>
      <c r="Y164" s="9">
        <f t="shared" si="58"/>
        <v>4.2611982150336072</v>
      </c>
      <c r="Z164" s="1"/>
      <c r="AA164" s="1">
        <f t="shared" si="56"/>
        <v>0</v>
      </c>
      <c r="AB164" s="1">
        <f t="shared" si="57"/>
        <v>0</v>
      </c>
    </row>
    <row r="165" spans="11:28" x14ac:dyDescent="0.25">
      <c r="K165" s="1">
        <f t="shared" si="53"/>
        <v>164</v>
      </c>
      <c r="L165" s="50">
        <f t="shared" si="69"/>
        <v>417.37889854003203</v>
      </c>
      <c r="M165" s="2">
        <f t="shared" si="59"/>
        <v>1.1263326459440675</v>
      </c>
      <c r="N165" s="6">
        <f t="shared" si="60"/>
        <v>1.0164999443970835</v>
      </c>
      <c r="O165" s="2">
        <f t="shared" si="54"/>
        <v>18.820781374127566</v>
      </c>
      <c r="P165" s="2">
        <f t="shared" si="55"/>
        <v>0</v>
      </c>
      <c r="Q165" s="2">
        <f t="shared" si="61"/>
        <v>1.3429944241947402</v>
      </c>
      <c r="R165" s="7">
        <f t="shared" si="62"/>
        <v>2.2019272403988179E-2</v>
      </c>
      <c r="S165" s="2">
        <f t="shared" si="63"/>
        <v>5.7027257107356562</v>
      </c>
      <c r="T165" s="8">
        <f t="shared" si="64"/>
        <v>2.074557518904566</v>
      </c>
      <c r="U165" s="2">
        <f t="shared" si="65"/>
        <v>12.56543218640873</v>
      </c>
      <c r="V165" s="15">
        <f t="shared" si="66"/>
        <v>0.25894429067664493</v>
      </c>
      <c r="W165" s="2">
        <f t="shared" si="67"/>
        <v>17.725548597682494</v>
      </c>
      <c r="X165" s="30">
        <f t="shared" si="68"/>
        <v>0.54572666381548107</v>
      </c>
      <c r="Y165" s="9">
        <f t="shared" si="58"/>
        <v>3.9177476901977637</v>
      </c>
      <c r="Z165" s="1"/>
      <c r="AA165" s="1">
        <f t="shared" si="56"/>
        <v>0</v>
      </c>
      <c r="AB165" s="1">
        <f t="shared" si="57"/>
        <v>0</v>
      </c>
    </row>
    <row r="166" spans="11:28" x14ac:dyDescent="0.25">
      <c r="K166" s="1">
        <f t="shared" si="53"/>
        <v>165</v>
      </c>
      <c r="L166" s="50">
        <f t="shared" si="69"/>
        <v>417.37931589222001</v>
      </c>
      <c r="M166" s="2">
        <f t="shared" si="59"/>
        <v>1.0066409250862631</v>
      </c>
      <c r="N166" s="6">
        <f t="shared" si="60"/>
        <v>0.90847978886410508</v>
      </c>
      <c r="O166" s="2">
        <f t="shared" si="54"/>
        <v>18.940473094985371</v>
      </c>
      <c r="P166" s="2">
        <f t="shared" si="55"/>
        <v>0</v>
      </c>
      <c r="Q166" s="2">
        <f t="shared" si="61"/>
        <v>1.2036246759902145</v>
      </c>
      <c r="R166" s="7">
        <f t="shared" si="62"/>
        <v>1.9734214182372138E-2</v>
      </c>
      <c r="S166" s="2">
        <f t="shared" si="63"/>
        <v>5.2475040356342939</v>
      </c>
      <c r="T166" s="8">
        <f t="shared" si="64"/>
        <v>1.9089553846353313</v>
      </c>
      <c r="U166" s="2">
        <f t="shared" si="65"/>
        <v>11.78277672691377</v>
      </c>
      <c r="V166" s="15">
        <f t="shared" si="66"/>
        <v>0.24281558457274063</v>
      </c>
      <c r="W166" s="2">
        <f t="shared" si="67"/>
        <v>16.793227937429418</v>
      </c>
      <c r="X166" s="30">
        <f t="shared" si="68"/>
        <v>0.51702277119843232</v>
      </c>
      <c r="Y166" s="9">
        <f t="shared" si="58"/>
        <v>3.5970077434529815</v>
      </c>
      <c r="Z166" s="1"/>
      <c r="AA166" s="1">
        <f t="shared" si="56"/>
        <v>0</v>
      </c>
      <c r="AB166" s="1">
        <f t="shared" si="57"/>
        <v>0</v>
      </c>
    </row>
    <row r="167" spans="11:28" x14ac:dyDescent="0.25">
      <c r="K167" s="1">
        <f t="shared" si="53"/>
        <v>166</v>
      </c>
      <c r="L167" s="50">
        <f t="shared" si="69"/>
        <v>417.37973324440799</v>
      </c>
      <c r="M167" s="2">
        <f t="shared" si="59"/>
        <v>0.89810275143536444</v>
      </c>
      <c r="N167" s="6">
        <f t="shared" si="60"/>
        <v>0.81052555848785235</v>
      </c>
      <c r="O167" s="2">
        <f t="shared" si="54"/>
        <v>19.049011268636271</v>
      </c>
      <c r="P167" s="2">
        <f t="shared" si="55"/>
        <v>0</v>
      </c>
      <c r="Q167" s="2">
        <f t="shared" si="61"/>
        <v>1.0768407690566129</v>
      </c>
      <c r="R167" s="7">
        <f t="shared" si="62"/>
        <v>1.7655509064227838E-2</v>
      </c>
      <c r="S167" s="2">
        <f t="shared" si="63"/>
        <v>4.820217249927504</v>
      </c>
      <c r="T167" s="8">
        <f t="shared" si="64"/>
        <v>1.7535155022037012</v>
      </c>
      <c r="U167" s="2">
        <f t="shared" si="65"/>
        <v>11.029641568309524</v>
      </c>
      <c r="V167" s="15">
        <f t="shared" si="66"/>
        <v>0.22729522311319925</v>
      </c>
      <c r="W167" s="2">
        <f t="shared" si="67"/>
        <v>15.882256797444468</v>
      </c>
      <c r="X167" s="30">
        <f t="shared" si="68"/>
        <v>0.48897617854622122</v>
      </c>
      <c r="Y167" s="9">
        <f t="shared" si="58"/>
        <v>3.2979679714152015</v>
      </c>
      <c r="Z167" s="1"/>
      <c r="AA167" s="1">
        <f t="shared" si="56"/>
        <v>0</v>
      </c>
      <c r="AB167" s="1">
        <f t="shared" si="57"/>
        <v>0</v>
      </c>
    </row>
    <row r="168" spans="11:28" x14ac:dyDescent="0.25">
      <c r="K168" s="1">
        <f t="shared" si="53"/>
        <v>167</v>
      </c>
      <c r="L168" s="50">
        <f t="shared" si="69"/>
        <v>417.38015059659602</v>
      </c>
      <c r="M168" s="2">
        <f t="shared" si="59"/>
        <v>0.79987293980410468</v>
      </c>
      <c r="N168" s="6">
        <f t="shared" si="60"/>
        <v>0.72187448509414898</v>
      </c>
      <c r="O168" s="2">
        <f t="shared" si="54"/>
        <v>19.147241080267531</v>
      </c>
      <c r="P168" s="2">
        <f t="shared" si="55"/>
        <v>0</v>
      </c>
      <c r="Q168" s="2">
        <f t="shared" si="61"/>
        <v>0.96173501841979125</v>
      </c>
      <c r="R168" s="7">
        <f t="shared" si="62"/>
        <v>1.576827496043964E-2</v>
      </c>
      <c r="S168" s="2">
        <f t="shared" si="63"/>
        <v>4.4200173835900918</v>
      </c>
      <c r="T168" s="8">
        <f t="shared" si="64"/>
        <v>1.6079293941059685</v>
      </c>
      <c r="U168" s="2">
        <f t="shared" si="65"/>
        <v>10.306677426570637</v>
      </c>
      <c r="V168" s="15">
        <f t="shared" si="66"/>
        <v>0.21239661603864782</v>
      </c>
      <c r="W168" s="2">
        <f t="shared" si="67"/>
        <v>14.9945617922487</v>
      </c>
      <c r="X168" s="30">
        <f t="shared" si="68"/>
        <v>0.4616462016486661</v>
      </c>
      <c r="Y168" s="9">
        <f t="shared" si="58"/>
        <v>3.0196149718478709</v>
      </c>
      <c r="Z168" s="1"/>
      <c r="AA168" s="1">
        <f t="shared" si="56"/>
        <v>0</v>
      </c>
      <c r="AB168" s="1">
        <f t="shared" si="57"/>
        <v>0</v>
      </c>
    </row>
    <row r="169" spans="11:28" x14ac:dyDescent="0.25">
      <c r="K169" s="1">
        <f t="shared" si="53"/>
        <v>168</v>
      </c>
      <c r="L169" s="50">
        <f t="shared" si="69"/>
        <v>417.38056794878401</v>
      </c>
      <c r="M169" s="2">
        <f t="shared" si="59"/>
        <v>0.71114721858331531</v>
      </c>
      <c r="N169" s="6">
        <f t="shared" si="60"/>
        <v>0.64180072445842806</v>
      </c>
      <c r="O169" s="2">
        <f t="shared" si="54"/>
        <v>19.23596680148832</v>
      </c>
      <c r="P169" s="2">
        <f t="shared" si="55"/>
        <v>0</v>
      </c>
      <c r="Q169" s="2">
        <f t="shared" si="61"/>
        <v>0.85743834899067128</v>
      </c>
      <c r="R169" s="7">
        <f t="shared" si="62"/>
        <v>1.4058262816222807E-2</v>
      </c>
      <c r="S169" s="2">
        <f t="shared" si="63"/>
        <v>4.0459906584999326</v>
      </c>
      <c r="T169" s="8">
        <f t="shared" si="64"/>
        <v>1.4718646429385931</v>
      </c>
      <c r="U169" s="2">
        <f t="shared" si="65"/>
        <v>9.6143405669529152</v>
      </c>
      <c r="V169" s="15">
        <f t="shared" si="66"/>
        <v>0.19812916591330157</v>
      </c>
      <c r="W169" s="2">
        <f t="shared" si="67"/>
        <v>14.131845353782781</v>
      </c>
      <c r="X169" s="30">
        <f t="shared" si="68"/>
        <v>0.43508525425749001</v>
      </c>
      <c r="Y169" s="9">
        <f t="shared" si="58"/>
        <v>2.7609380503840355</v>
      </c>
      <c r="Z169" s="1"/>
      <c r="AA169" s="1">
        <f t="shared" si="56"/>
        <v>0</v>
      </c>
      <c r="AB169" s="1">
        <f t="shared" si="57"/>
        <v>0</v>
      </c>
    </row>
    <row r="170" spans="11:28" x14ac:dyDescent="0.25">
      <c r="K170" s="1">
        <f t="shared" si="53"/>
        <v>169</v>
      </c>
      <c r="L170" s="50">
        <f t="shared" si="69"/>
        <v>417.38098530097199</v>
      </c>
      <c r="M170" s="2">
        <f t="shared" si="59"/>
        <v>0.63116304172260351</v>
      </c>
      <c r="N170" s="6">
        <f t="shared" si="60"/>
        <v>0.56961608910728545</v>
      </c>
      <c r="O170" s="2">
        <f t="shared" si="54"/>
        <v>19.315950978349029</v>
      </c>
      <c r="P170" s="2">
        <f t="shared" si="55"/>
        <v>0</v>
      </c>
      <c r="Q170" s="2">
        <f t="shared" si="61"/>
        <v>0.76312188876213305</v>
      </c>
      <c r="R170" s="7">
        <f t="shared" si="62"/>
        <v>1.2511882732629131E-2</v>
      </c>
      <c r="S170" s="2">
        <f t="shared" si="63"/>
        <v>3.6971690394857473</v>
      </c>
      <c r="T170" s="8">
        <f t="shared" si="64"/>
        <v>1.344969093478791</v>
      </c>
      <c r="U170" s="2">
        <f t="shared" si="65"/>
        <v>8.9529024723791579</v>
      </c>
      <c r="V170" s="15">
        <f t="shared" si="66"/>
        <v>0.18449846736787695</v>
      </c>
      <c r="W170" s="2">
        <f t="shared" si="67"/>
        <v>13.295586741836189</v>
      </c>
      <c r="X170" s="30">
        <f t="shared" si="68"/>
        <v>0.40933887919498585</v>
      </c>
      <c r="Y170" s="9">
        <f t="shared" si="58"/>
        <v>2.5209344118815684</v>
      </c>
      <c r="Z170" s="1"/>
      <c r="AA170" s="1">
        <f t="shared" si="56"/>
        <v>0</v>
      </c>
      <c r="AB170" s="1">
        <f t="shared" si="57"/>
        <v>0</v>
      </c>
    </row>
    <row r="171" spans="11:28" x14ac:dyDescent="0.25">
      <c r="K171" s="1">
        <f t="shared" si="53"/>
        <v>170</v>
      </c>
      <c r="L171" s="50">
        <f t="shared" si="69"/>
        <v>417.38140265316002</v>
      </c>
      <c r="M171" s="2">
        <f t="shared" si="59"/>
        <v>0.5591999689908177</v>
      </c>
      <c r="N171" s="6">
        <f t="shared" si="60"/>
        <v>0.50467039149839621</v>
      </c>
      <c r="O171" s="2">
        <f t="shared" si="54"/>
        <v>19.387914051080816</v>
      </c>
      <c r="P171" s="2">
        <f t="shared" si="55"/>
        <v>0</v>
      </c>
      <c r="Q171" s="2">
        <f t="shared" si="61"/>
        <v>0.67799806030821452</v>
      </c>
      <c r="R171" s="7">
        <f t="shared" si="62"/>
        <v>1.1116221862390552E-2</v>
      </c>
      <c r="S171" s="2">
        <f t="shared" si="63"/>
        <v>3.372541270005931</v>
      </c>
      <c r="T171" s="8">
        <f t="shared" si="64"/>
        <v>1.2268748672824035</v>
      </c>
      <c r="U171" s="2">
        <f t="shared" si="65"/>
        <v>8.3224604243814522</v>
      </c>
      <c r="V171" s="15">
        <f t="shared" si="66"/>
        <v>0.17150652514816769</v>
      </c>
      <c r="W171" s="2">
        <f t="shared" si="67"/>
        <v>12.487044883286348</v>
      </c>
      <c r="X171" s="30">
        <f t="shared" si="68"/>
        <v>0.38444583576730523</v>
      </c>
      <c r="Y171" s="9">
        <f t="shared" si="58"/>
        <v>2.2986138415586632</v>
      </c>
      <c r="Z171" s="1"/>
      <c r="AA171" s="1">
        <f t="shared" si="56"/>
        <v>0</v>
      </c>
      <c r="AB171" s="1">
        <f t="shared" si="57"/>
        <v>0</v>
      </c>
    </row>
    <row r="172" spans="11:28" x14ac:dyDescent="0.25">
      <c r="K172" s="1">
        <f t="shared" si="53"/>
        <v>171</v>
      </c>
      <c r="L172" s="50">
        <f t="shared" si="69"/>
        <v>417.381820005348</v>
      </c>
      <c r="M172" s="2">
        <f t="shared" si="59"/>
        <v>0.49457965849031266</v>
      </c>
      <c r="N172" s="6">
        <f t="shared" si="60"/>
        <v>0.44635143726473941</v>
      </c>
      <c r="O172" s="2">
        <f t="shared" si="54"/>
        <v>19.452534361581321</v>
      </c>
      <c r="P172" s="2">
        <f t="shared" si="55"/>
        <v>0</v>
      </c>
      <c r="Q172" s="2">
        <f t="shared" si="61"/>
        <v>0.60132121403604888</v>
      </c>
      <c r="R172" s="7">
        <f t="shared" si="62"/>
        <v>9.8590547924990394E-3</v>
      </c>
      <c r="S172" s="2">
        <f t="shared" si="63"/>
        <v>3.0710633253320871</v>
      </c>
      <c r="T172" s="8">
        <f t="shared" si="64"/>
        <v>1.1172021653795907</v>
      </c>
      <c r="U172" s="2">
        <f t="shared" si="65"/>
        <v>7.7229488278089482</v>
      </c>
      <c r="V172" s="15">
        <f t="shared" si="66"/>
        <v>0.15915198749089524</v>
      </c>
      <c r="W172" s="2">
        <f t="shared" si="67"/>
        <v>11.707262905156309</v>
      </c>
      <c r="X172" s="30">
        <f t="shared" si="68"/>
        <v>0.3604382393263138</v>
      </c>
      <c r="Y172" s="9">
        <f t="shared" si="58"/>
        <v>2.0930028842540382</v>
      </c>
      <c r="Z172" s="1"/>
      <c r="AA172" s="1">
        <f t="shared" si="56"/>
        <v>0</v>
      </c>
      <c r="AB172" s="1">
        <f t="shared" si="57"/>
        <v>0</v>
      </c>
    </row>
    <row r="173" spans="11:28" x14ac:dyDescent="0.25">
      <c r="K173" s="1">
        <f t="shared" si="53"/>
        <v>172</v>
      </c>
      <c r="L173" s="50">
        <f t="shared" si="69"/>
        <v>417.38223735753598</v>
      </c>
      <c r="M173" s="2">
        <f t="shared" si="59"/>
        <v>0.43666551501005535</v>
      </c>
      <c r="N173" s="6">
        <f t="shared" si="60"/>
        <v>0.39408470785804361</v>
      </c>
      <c r="O173" s="2">
        <f t="shared" si="54"/>
        <v>19.510448505061579</v>
      </c>
      <c r="P173" s="2">
        <f t="shared" si="55"/>
        <v>0</v>
      </c>
      <c r="Q173" s="2">
        <f t="shared" si="61"/>
        <v>0.53238784724386756</v>
      </c>
      <c r="R173" s="7">
        <f t="shared" si="62"/>
        <v>8.7288471358059113E-3</v>
      </c>
      <c r="S173" s="2">
        <f t="shared" si="63"/>
        <v>2.7916682288171191</v>
      </c>
      <c r="T173" s="8">
        <f t="shared" si="64"/>
        <v>1.0155628392711951</v>
      </c>
      <c r="U173" s="2">
        <f t="shared" si="65"/>
        <v>7.1541511134712348</v>
      </c>
      <c r="V173" s="15">
        <f t="shared" si="66"/>
        <v>0.14743039140946579</v>
      </c>
      <c r="W173" s="2">
        <f t="shared" si="67"/>
        <v>10.957074214558459</v>
      </c>
      <c r="X173" s="30">
        <f t="shared" si="68"/>
        <v>0.33734174845631643</v>
      </c>
      <c r="Y173" s="9">
        <f t="shared" si="58"/>
        <v>1.9031485341308265</v>
      </c>
      <c r="Z173" s="1"/>
      <c r="AA173" s="1">
        <f t="shared" si="56"/>
        <v>0</v>
      </c>
      <c r="AB173" s="1">
        <f t="shared" si="57"/>
        <v>0</v>
      </c>
    </row>
    <row r="174" spans="11:28" x14ac:dyDescent="0.25">
      <c r="K174" s="1">
        <f t="shared" si="53"/>
        <v>173</v>
      </c>
      <c r="L174" s="50">
        <f t="shared" si="69"/>
        <v>417.38265470972402</v>
      </c>
      <c r="M174" s="2">
        <f t="shared" si="59"/>
        <v>0.38486203704541311</v>
      </c>
      <c r="N174" s="6">
        <f t="shared" si="60"/>
        <v>0.34733277124299738</v>
      </c>
      <c r="O174" s="2">
        <f t="shared" si="54"/>
        <v>19.562251983026222</v>
      </c>
      <c r="P174" s="2">
        <f t="shared" si="55"/>
        <v>0</v>
      </c>
      <c r="Q174" s="2">
        <f t="shared" si="61"/>
        <v>0.47053645318939696</v>
      </c>
      <c r="R174" s="7">
        <f t="shared" si="62"/>
        <v>7.7147530563994298E-3</v>
      </c>
      <c r="S174" s="2">
        <f t="shared" si="63"/>
        <v>2.5332751900468211</v>
      </c>
      <c r="T174" s="8">
        <f t="shared" si="64"/>
        <v>0.92156371523751091</v>
      </c>
      <c r="U174" s="2">
        <f t="shared" si="65"/>
        <v>6.6157120598030588</v>
      </c>
      <c r="V174" s="15">
        <f t="shared" si="66"/>
        <v>0.13633441661478118</v>
      </c>
      <c r="W174" s="2">
        <f t="shared" si="67"/>
        <v>10.237109971977125</v>
      </c>
      <c r="X174" s="30">
        <f t="shared" si="68"/>
        <v>0.31517579505830873</v>
      </c>
      <c r="Y174" s="9">
        <f t="shared" si="58"/>
        <v>1.7281214512099974</v>
      </c>
      <c r="Z174" s="1"/>
      <c r="AA174" s="1">
        <f t="shared" si="56"/>
        <v>0</v>
      </c>
      <c r="AB174" s="1">
        <f t="shared" si="57"/>
        <v>0</v>
      </c>
    </row>
    <row r="175" spans="11:28" x14ac:dyDescent="0.25">
      <c r="K175" s="1">
        <f t="shared" si="53"/>
        <v>174</v>
      </c>
      <c r="L175" s="50">
        <f t="shared" si="69"/>
        <v>417.383072061912</v>
      </c>
      <c r="M175" s="2">
        <f t="shared" si="59"/>
        <v>0.33861390359022453</v>
      </c>
      <c r="N175" s="6">
        <f t="shared" si="60"/>
        <v>0.30559445773947258</v>
      </c>
      <c r="O175" s="2">
        <f t="shared" si="54"/>
        <v>19.608500116481409</v>
      </c>
      <c r="P175" s="2">
        <f t="shared" si="55"/>
        <v>0</v>
      </c>
      <c r="Q175" s="2">
        <f t="shared" si="61"/>
        <v>0.41514704334603048</v>
      </c>
      <c r="R175" s="7">
        <f t="shared" si="62"/>
        <v>6.8066074366821151E-3</v>
      </c>
      <c r="S175" s="2">
        <f t="shared" si="63"/>
        <v>2.2947980340163752</v>
      </c>
      <c r="T175" s="8">
        <f t="shared" si="64"/>
        <v>0.83480966073361329</v>
      </c>
      <c r="U175" s="2">
        <f t="shared" si="65"/>
        <v>6.1071503787365975</v>
      </c>
      <c r="V175" s="15">
        <f t="shared" si="66"/>
        <v>0.12585414488075225</v>
      </c>
      <c r="W175" s="2">
        <f t="shared" si="67"/>
        <v>9.5478077944401107</v>
      </c>
      <c r="X175" s="30">
        <f t="shared" si="68"/>
        <v>0.29395385229952703</v>
      </c>
      <c r="Y175" s="9">
        <f t="shared" si="58"/>
        <v>1.5670187230900472</v>
      </c>
      <c r="Z175" s="1"/>
      <c r="AA175" s="1">
        <f t="shared" si="56"/>
        <v>0</v>
      </c>
      <c r="AB175" s="1">
        <f t="shared" si="57"/>
        <v>0</v>
      </c>
    </row>
    <row r="176" spans="11:28" x14ac:dyDescent="0.25">
      <c r="K176" s="1">
        <f t="shared" si="53"/>
        <v>175</v>
      </c>
      <c r="L176" s="50">
        <f t="shared" si="69"/>
        <v>417.38348941410004</v>
      </c>
      <c r="M176" s="2">
        <f t="shared" si="59"/>
        <v>0.29740484005555667</v>
      </c>
      <c r="N176" s="6">
        <f t="shared" si="60"/>
        <v>0.26840383652957656</v>
      </c>
      <c r="O176" s="2">
        <f t="shared" si="54"/>
        <v>19.649709180016078</v>
      </c>
      <c r="P176" s="2">
        <f t="shared" si="55"/>
        <v>0</v>
      </c>
      <c r="Q176" s="2">
        <f t="shared" si="61"/>
        <v>0.36564038491274065</v>
      </c>
      <c r="R176" s="7">
        <f t="shared" si="62"/>
        <v>5.9949133758468052E-3</v>
      </c>
      <c r="S176" s="2">
        <f t="shared" si="63"/>
        <v>2.0751529016295636</v>
      </c>
      <c r="T176" s="8">
        <f t="shared" si="64"/>
        <v>0.754906385703914</v>
      </c>
      <c r="U176" s="2">
        <f t="shared" si="65"/>
        <v>5.6278714193112682</v>
      </c>
      <c r="V176" s="15">
        <f t="shared" si="66"/>
        <v>0.1159773218361083</v>
      </c>
      <c r="W176" s="2">
        <f t="shared" si="67"/>
        <v>8.8894215211070513</v>
      </c>
      <c r="X176" s="30">
        <f t="shared" si="68"/>
        <v>0.273683735272236</v>
      </c>
      <c r="Y176" s="9">
        <f t="shared" si="58"/>
        <v>1.4189661927176815</v>
      </c>
      <c r="Z176" s="1"/>
      <c r="AA176" s="1">
        <f t="shared" si="56"/>
        <v>0</v>
      </c>
      <c r="AB176" s="1">
        <f t="shared" si="57"/>
        <v>0</v>
      </c>
    </row>
    <row r="177" spans="11:28" x14ac:dyDescent="0.25">
      <c r="K177" s="1">
        <f t="shared" si="53"/>
        <v>176</v>
      </c>
      <c r="L177" s="50">
        <f t="shared" si="69"/>
        <v>417.38390676628802</v>
      </c>
      <c r="M177" s="2">
        <f t="shared" si="59"/>
        <v>0.26075630076561285</v>
      </c>
      <c r="N177" s="6">
        <f t="shared" si="60"/>
        <v>0.23532902662806882</v>
      </c>
      <c r="O177" s="2">
        <f t="shared" si="54"/>
        <v>19.68635771930602</v>
      </c>
      <c r="P177" s="2">
        <f t="shared" si="55"/>
        <v>0</v>
      </c>
      <c r="Q177" s="2">
        <f t="shared" si="61"/>
        <v>0.32147699429963383</v>
      </c>
      <c r="R177" s="7">
        <f t="shared" si="62"/>
        <v>5.2708256874136883E-3</v>
      </c>
      <c r="S177" s="2">
        <f t="shared" si="63"/>
        <v>1.8732652131572745</v>
      </c>
      <c r="T177" s="8">
        <f t="shared" si="64"/>
        <v>0.68146297577346848</v>
      </c>
      <c r="U177" s="2">
        <f t="shared" si="65"/>
        <v>5.1771798544039287</v>
      </c>
      <c r="V177" s="15">
        <f t="shared" si="66"/>
        <v>0.10668961840835754</v>
      </c>
      <c r="W177" s="2">
        <f t="shared" si="67"/>
        <v>8.2620318753483062</v>
      </c>
      <c r="X177" s="30">
        <f t="shared" si="68"/>
        <v>0.25436792925328655</v>
      </c>
      <c r="Y177" s="9">
        <f t="shared" si="58"/>
        <v>1.2831203757505951</v>
      </c>
      <c r="Z177" s="1"/>
      <c r="AA177" s="1">
        <f t="shared" si="56"/>
        <v>0</v>
      </c>
      <c r="AB177" s="1">
        <f t="shared" si="57"/>
        <v>0</v>
      </c>
    </row>
    <row r="178" spans="11:28" x14ac:dyDescent="0.25">
      <c r="K178" s="1">
        <f t="shared" si="53"/>
        <v>177</v>
      </c>
      <c r="L178" s="50">
        <f t="shared" si="69"/>
        <v>417.384324118476</v>
      </c>
      <c r="M178" s="2">
        <f t="shared" si="59"/>
        <v>0.22822600277727029</v>
      </c>
      <c r="N178" s="6">
        <f t="shared" si="60"/>
        <v>0.2059708736743695</v>
      </c>
      <c r="O178" s="2">
        <f t="shared" si="54"/>
        <v>19.718888017294365</v>
      </c>
      <c r="P178" s="2">
        <f t="shared" si="55"/>
        <v>0</v>
      </c>
      <c r="Q178" s="2">
        <f t="shared" si="61"/>
        <v>0.2821559249469679</v>
      </c>
      <c r="R178" s="7">
        <f t="shared" si="62"/>
        <v>4.6261310247298808E-3</v>
      </c>
      <c r="S178" s="2">
        <f t="shared" si="63"/>
        <v>1.6880758938889646</v>
      </c>
      <c r="T178" s="8">
        <f t="shared" si="64"/>
        <v>0.61409415703725567</v>
      </c>
      <c r="U178" s="2">
        <f t="shared" si="65"/>
        <v>4.7542922226947546</v>
      </c>
      <c r="V178" s="15">
        <f t="shared" si="66"/>
        <v>9.7974889284491634E-2</v>
      </c>
      <c r="W178" s="2">
        <f t="shared" si="67"/>
        <v>7.6655578528541524</v>
      </c>
      <c r="X178" s="30">
        <f t="shared" si="68"/>
        <v>0.236003940316386</v>
      </c>
      <c r="Y178" s="9">
        <f t="shared" si="58"/>
        <v>1.1586699913372327</v>
      </c>
      <c r="Z178" s="1"/>
      <c r="AA178" s="1">
        <f t="shared" si="56"/>
        <v>0</v>
      </c>
      <c r="AB178" s="1">
        <f t="shared" si="57"/>
        <v>0</v>
      </c>
    </row>
    <row r="179" spans="11:28" x14ac:dyDescent="0.25">
      <c r="K179" s="1">
        <f t="shared" si="53"/>
        <v>178</v>
      </c>
      <c r="L179" s="50">
        <f t="shared" si="69"/>
        <v>417.38474147066404</v>
      </c>
      <c r="M179" s="2">
        <f t="shared" si="59"/>
        <v>0.19940634358708403</v>
      </c>
      <c r="N179" s="6">
        <f t="shared" si="60"/>
        <v>0.17996152193457984</v>
      </c>
      <c r="O179" s="2">
        <f t="shared" si="54"/>
        <v>19.747707676484549</v>
      </c>
      <c r="P179" s="2">
        <f t="shared" si="55"/>
        <v>0</v>
      </c>
      <c r="Q179" s="2">
        <f t="shared" si="61"/>
        <v>0.24721338602770887</v>
      </c>
      <c r="R179" s="7">
        <f t="shared" si="62"/>
        <v>4.0532252336939571E-3</v>
      </c>
      <c r="S179" s="2">
        <f t="shared" si="63"/>
        <v>1.518546871497779</v>
      </c>
      <c r="T179" s="8">
        <f t="shared" si="64"/>
        <v>0.55242229591090231</v>
      </c>
      <c r="U179" s="2">
        <f t="shared" si="65"/>
        <v>4.3583492132069273</v>
      </c>
      <c r="V179" s="15">
        <f t="shared" si="66"/>
        <v>8.9815426066736245E-2</v>
      </c>
      <c r="W179" s="2">
        <f t="shared" si="67"/>
        <v>7.0997686733131884</v>
      </c>
      <c r="X179" s="30">
        <f t="shared" si="68"/>
        <v>0.21858466329529805</v>
      </c>
      <c r="Y179" s="9">
        <f t="shared" si="58"/>
        <v>1.0448371324412105</v>
      </c>
      <c r="Z179" s="1"/>
      <c r="AA179" s="1">
        <f t="shared" si="56"/>
        <v>0</v>
      </c>
      <c r="AB179" s="1">
        <f t="shared" si="57"/>
        <v>0</v>
      </c>
    </row>
    <row r="180" spans="11:28" x14ac:dyDescent="0.25">
      <c r="K180" s="1">
        <f t="shared" si="53"/>
        <v>179</v>
      </c>
      <c r="L180" s="50">
        <f t="shared" si="69"/>
        <v>417.38515882285202</v>
      </c>
      <c r="M180" s="2">
        <f t="shared" si="59"/>
        <v>0.17392273242646508</v>
      </c>
      <c r="N180" s="6">
        <f t="shared" si="60"/>
        <v>0.15696290831800142</v>
      </c>
      <c r="O180" s="2">
        <f t="shared" si="54"/>
        <v>19.773191287645169</v>
      </c>
      <c r="P180" s="2">
        <f t="shared" si="55"/>
        <v>0</v>
      </c>
      <c r="Q180" s="2">
        <f t="shared" si="61"/>
        <v>0.21622122588871326</v>
      </c>
      <c r="R180" s="7">
        <f t="shared" si="62"/>
        <v>3.5450884877817387E-3</v>
      </c>
      <c r="S180" s="2">
        <f t="shared" si="63"/>
        <v>1.3636658610793246</v>
      </c>
      <c r="T180" s="8">
        <f t="shared" si="64"/>
        <v>0.49607913984883528</v>
      </c>
      <c r="U180" s="2">
        <f t="shared" si="65"/>
        <v>3.9884275893813106</v>
      </c>
      <c r="V180" s="15">
        <f t="shared" si="66"/>
        <v>8.2192202999957359E-2</v>
      </c>
      <c r="W180" s="2">
        <f t="shared" si="67"/>
        <v>6.5642961347626514</v>
      </c>
      <c r="X180" s="30">
        <f t="shared" si="68"/>
        <v>0.20209876214433467</v>
      </c>
      <c r="Y180" s="9">
        <f t="shared" si="58"/>
        <v>0.9408781017989104</v>
      </c>
      <c r="Z180" s="1"/>
      <c r="AA180" s="1">
        <f t="shared" si="56"/>
        <v>0</v>
      </c>
      <c r="AB180" s="1">
        <f t="shared" si="57"/>
        <v>0</v>
      </c>
    </row>
    <row r="181" spans="11:28" x14ac:dyDescent="0.25">
      <c r="K181" s="1">
        <f t="shared" si="53"/>
        <v>180</v>
      </c>
      <c r="L181" s="50">
        <f t="shared" si="69"/>
        <v>417.38557617504</v>
      </c>
      <c r="M181" s="2">
        <f t="shared" si="59"/>
        <v>0.15143186219045598</v>
      </c>
      <c r="N181" s="6">
        <f t="shared" si="60"/>
        <v>0.13666520281628183</v>
      </c>
      <c r="O181" s="2">
        <f t="shared" si="54"/>
        <v>19.795682157881178</v>
      </c>
      <c r="P181" s="2">
        <f t="shared" si="55"/>
        <v>0</v>
      </c>
      <c r="Q181" s="2">
        <f t="shared" si="61"/>
        <v>0.18878531156414233</v>
      </c>
      <c r="R181" s="7">
        <f t="shared" si="62"/>
        <v>3.0952587191083215E-3</v>
      </c>
      <c r="S181" s="2">
        <f t="shared" si="63"/>
        <v>1.2224504606598321</v>
      </c>
      <c r="T181" s="8">
        <f t="shared" si="64"/>
        <v>0.44470730722257606</v>
      </c>
      <c r="U181" s="2">
        <f t="shared" si="65"/>
        <v>3.6435516624656681</v>
      </c>
      <c r="V181" s="15">
        <f t="shared" si="66"/>
        <v>7.5085113411489726E-2</v>
      </c>
      <c r="W181" s="2">
        <f t="shared" si="67"/>
        <v>6.05864721679644</v>
      </c>
      <c r="X181" s="30">
        <f t="shared" si="68"/>
        <v>0.18653105796057323</v>
      </c>
      <c r="Y181" s="9">
        <f t="shared" si="58"/>
        <v>0.84608394013002919</v>
      </c>
      <c r="Z181" s="1"/>
      <c r="AA181" s="1">
        <f t="shared" si="56"/>
        <v>0</v>
      </c>
      <c r="AB181" s="1">
        <f t="shared" si="57"/>
        <v>0</v>
      </c>
    </row>
    <row r="182" spans="11:28" x14ac:dyDescent="0.25">
      <c r="K182" s="1">
        <f t="shared" si="53"/>
        <v>181</v>
      </c>
      <c r="L182" s="50">
        <f t="shared" si="69"/>
        <v>417.38599352722804</v>
      </c>
      <c r="M182" s="2">
        <f t="shared" si="59"/>
        <v>0.1316199464193023</v>
      </c>
      <c r="N182" s="6">
        <f t="shared" si="60"/>
        <v>0.11878521740318256</v>
      </c>
      <c r="O182" s="2">
        <f t="shared" si="54"/>
        <v>19.815494073652332</v>
      </c>
      <c r="P182" s="2">
        <f t="shared" si="55"/>
        <v>0</v>
      </c>
      <c r="Q182" s="2">
        <f t="shared" si="61"/>
        <v>0.16454383313557391</v>
      </c>
      <c r="R182" s="7">
        <f t="shared" si="62"/>
        <v>2.6978038173025264E-3</v>
      </c>
      <c r="S182" s="2">
        <f t="shared" si="63"/>
        <v>1.0939515862162914</v>
      </c>
      <c r="T182" s="8">
        <f t="shared" si="64"/>
        <v>0.39796153692438785</v>
      </c>
      <c r="U182" s="2">
        <f t="shared" si="65"/>
        <v>3.3227042380166418</v>
      </c>
      <c r="V182" s="15">
        <f t="shared" si="66"/>
        <v>6.8473195293046824E-2</v>
      </c>
      <c r="W182" s="2">
        <f t="shared" si="67"/>
        <v>5.5822167890520769</v>
      </c>
      <c r="X182" s="30">
        <f t="shared" si="68"/>
        <v>0.171862920247357</v>
      </c>
      <c r="Y182" s="9">
        <f t="shared" si="58"/>
        <v>0.7597806736852768</v>
      </c>
      <c r="Z182" s="1"/>
      <c r="AA182" s="1">
        <f t="shared" si="56"/>
        <v>0</v>
      </c>
      <c r="AB182" s="1">
        <f t="shared" si="57"/>
        <v>0</v>
      </c>
    </row>
    <row r="183" spans="11:28" x14ac:dyDescent="0.25">
      <c r="K183" s="1">
        <f t="shared" si="53"/>
        <v>182</v>
      </c>
      <c r="L183" s="50">
        <f t="shared" si="69"/>
        <v>417.38641087941602</v>
      </c>
      <c r="M183" s="2">
        <f t="shared" si="59"/>
        <v>0.11420094294542009</v>
      </c>
      <c r="N183" s="6">
        <f t="shared" si="60"/>
        <v>0.10306480290004726</v>
      </c>
      <c r="O183" s="2">
        <f t="shared" si="54"/>
        <v>19.832913077126214</v>
      </c>
      <c r="P183" s="2">
        <f t="shared" si="55"/>
        <v>0</v>
      </c>
      <c r="Q183" s="2">
        <f t="shared" si="61"/>
        <v>0.14316555886011428</v>
      </c>
      <c r="R183" s="7">
        <f t="shared" si="62"/>
        <v>2.3472930211904941E-3</v>
      </c>
      <c r="S183" s="2">
        <f t="shared" si="63"/>
        <v>0.9772562793181816</v>
      </c>
      <c r="T183" s="8">
        <f t="shared" si="64"/>
        <v>0.35550970974101109</v>
      </c>
      <c r="U183" s="2">
        <f t="shared" si="65"/>
        <v>3.0248369704072799</v>
      </c>
      <c r="V183" s="15">
        <f t="shared" si="66"/>
        <v>6.2334844683003779E-2</v>
      </c>
      <c r="W183" s="2">
        <f t="shared" si="67"/>
        <v>5.134300288808781</v>
      </c>
      <c r="X183" s="30">
        <f t="shared" si="68"/>
        <v>0.1580726572268015</v>
      </c>
      <c r="Y183" s="9">
        <f t="shared" si="58"/>
        <v>0.68132930757205412</v>
      </c>
      <c r="Z183" s="1"/>
      <c r="AA183" s="1">
        <f t="shared" si="56"/>
        <v>0</v>
      </c>
      <c r="AB183" s="1">
        <f t="shared" si="57"/>
        <v>0</v>
      </c>
    </row>
    <row r="184" spans="11:28" x14ac:dyDescent="0.25">
      <c r="K184" s="1">
        <f t="shared" si="53"/>
        <v>183</v>
      </c>
      <c r="L184" s="50">
        <f t="shared" si="69"/>
        <v>417.386828231604</v>
      </c>
      <c r="M184" s="2">
        <f t="shared" si="59"/>
        <v>9.8914783217744232E-2</v>
      </c>
      <c r="N184" s="6">
        <f t="shared" si="60"/>
        <v>8.9269250965029426E-2</v>
      </c>
      <c r="O184" s="2">
        <f t="shared" si="54"/>
        <v>19.84819923685389</v>
      </c>
      <c r="P184" s="2">
        <f t="shared" si="55"/>
        <v>0</v>
      </c>
      <c r="Q184" s="2">
        <f t="shared" si="61"/>
        <v>0.12434806431001269</v>
      </c>
      <c r="R184" s="7">
        <f t="shared" si="62"/>
        <v>2.0387678843808662E-3</v>
      </c>
      <c r="S184" s="2">
        <f t="shared" si="63"/>
        <v>0.87148992444291939</v>
      </c>
      <c r="T184" s="8">
        <f t="shared" si="64"/>
        <v>0.31703365497643804</v>
      </c>
      <c r="U184" s="2">
        <f t="shared" si="65"/>
        <v>2.7488800728916534</v>
      </c>
      <c r="V184" s="15">
        <f t="shared" si="66"/>
        <v>5.6648015768213024E-2</v>
      </c>
      <c r="W184" s="2">
        <f t="shared" si="67"/>
        <v>4.7141062424910185</v>
      </c>
      <c r="X184" s="30">
        <f t="shared" si="68"/>
        <v>0.14513590134652926</v>
      </c>
      <c r="Y184" s="9">
        <f t="shared" si="58"/>
        <v>0.61012559094059071</v>
      </c>
      <c r="Z184" s="1"/>
      <c r="AA184" s="1">
        <f t="shared" si="56"/>
        <v>0</v>
      </c>
      <c r="AB184" s="1">
        <f t="shared" si="57"/>
        <v>0</v>
      </c>
    </row>
    <row r="185" spans="11:28" x14ac:dyDescent="0.25">
      <c r="K185" s="1">
        <f t="shared" si="53"/>
        <v>184</v>
      </c>
      <c r="L185" s="50">
        <f t="shared" si="69"/>
        <v>417.38724558379204</v>
      </c>
      <c r="M185" s="2">
        <f t="shared" si="59"/>
        <v>8.5525623841103723E-2</v>
      </c>
      <c r="N185" s="6">
        <f t="shared" si="60"/>
        <v>7.7185716131080703E-2</v>
      </c>
      <c r="O185" s="2">
        <f t="shared" si="54"/>
        <v>19.86158839623053</v>
      </c>
      <c r="P185" s="2">
        <f t="shared" si="55"/>
        <v>0</v>
      </c>
      <c r="Q185" s="2">
        <f t="shared" si="61"/>
        <v>0.10781595617335898</v>
      </c>
      <c r="R185" s="7">
        <f t="shared" si="62"/>
        <v>1.7677131533149221E-3</v>
      </c>
      <c r="S185" s="2">
        <f t="shared" si="63"/>
        <v>0.77581791637052766</v>
      </c>
      <c r="T185" s="8">
        <f t="shared" si="64"/>
        <v>0.28222975702258135</v>
      </c>
      <c r="U185" s="2">
        <f t="shared" si="65"/>
        <v>2.4937513439127259</v>
      </c>
      <c r="V185" s="15">
        <f t="shared" si="66"/>
        <v>5.1390406895185967E-2</v>
      </c>
      <c r="W185" s="2">
        <f t="shared" si="67"/>
        <v>4.3207685190460907</v>
      </c>
      <c r="X185" s="30">
        <f t="shared" si="68"/>
        <v>0.13302598653145598</v>
      </c>
      <c r="Y185" s="9">
        <f t="shared" si="58"/>
        <v>0.54559957973361894</v>
      </c>
      <c r="Z185" s="1"/>
      <c r="AA185" s="1">
        <f t="shared" si="56"/>
        <v>0</v>
      </c>
      <c r="AB185" s="1">
        <f t="shared" si="57"/>
        <v>0</v>
      </c>
    </row>
    <row r="186" spans="11:28" x14ac:dyDescent="0.25">
      <c r="K186" s="1">
        <f t="shared" si="53"/>
        <v>185</v>
      </c>
      <c r="L186" s="50">
        <f t="shared" si="69"/>
        <v>417.38766293598002</v>
      </c>
      <c r="M186" s="2">
        <f t="shared" si="59"/>
        <v>7.3820134369968579E-2</v>
      </c>
      <c r="N186" s="6">
        <f t="shared" si="60"/>
        <v>6.6621670563018209E-2</v>
      </c>
      <c r="O186" s="2">
        <f t="shared" si="54"/>
        <v>19.873293885701667</v>
      </c>
      <c r="P186" s="2">
        <f t="shared" si="55"/>
        <v>0</v>
      </c>
      <c r="Q186" s="2">
        <f t="shared" si="61"/>
        <v>9.3319108673134976E-2</v>
      </c>
      <c r="R186" s="7">
        <f t="shared" si="62"/>
        <v>1.5300278522028896E-3</v>
      </c>
      <c r="S186" s="2">
        <f t="shared" si="63"/>
        <v>0.68944681964957233</v>
      </c>
      <c r="T186" s="8">
        <f t="shared" si="64"/>
        <v>0.25080937715385071</v>
      </c>
      <c r="U186" s="2">
        <f t="shared" si="65"/>
        <v>2.2583644806031749</v>
      </c>
      <c r="V186" s="15">
        <f t="shared" si="66"/>
        <v>4.6539631891981514E-2</v>
      </c>
      <c r="W186" s="2">
        <f t="shared" si="67"/>
        <v>3.9533582134504144</v>
      </c>
      <c r="X186" s="30">
        <f t="shared" si="68"/>
        <v>0.12171431404813608</v>
      </c>
      <c r="Y186" s="9">
        <f t="shared" si="58"/>
        <v>0.48721502150918944</v>
      </c>
      <c r="Z186" s="1"/>
      <c r="AA186" s="1">
        <f t="shared" si="56"/>
        <v>0</v>
      </c>
      <c r="AB186" s="1">
        <f t="shared" si="57"/>
        <v>0</v>
      </c>
    </row>
    <row r="187" spans="11:28" x14ac:dyDescent="0.25">
      <c r="K187" s="1">
        <f t="shared" si="53"/>
        <v>186</v>
      </c>
      <c r="L187" s="50">
        <f t="shared" si="69"/>
        <v>417.388080288168</v>
      </c>
      <c r="M187" s="2">
        <f t="shared" si="59"/>
        <v>6.3605833134827594E-2</v>
      </c>
      <c r="N187" s="6">
        <f t="shared" si="60"/>
        <v>5.740340216338996E-2</v>
      </c>
      <c r="O187" s="2">
        <f t="shared" si="54"/>
        <v>19.883508186936808</v>
      </c>
      <c r="P187" s="2">
        <f t="shared" si="55"/>
        <v>0</v>
      </c>
      <c r="Q187" s="2">
        <f t="shared" si="61"/>
        <v>8.0630928094363744E-2</v>
      </c>
      <c r="R187" s="7">
        <f t="shared" si="62"/>
        <v>1.3219968288109086E-3</v>
      </c>
      <c r="S187" s="2">
        <f t="shared" si="63"/>
        <v>0.6116250635467867</v>
      </c>
      <c r="T187" s="8">
        <f t="shared" si="64"/>
        <v>0.22249910633835945</v>
      </c>
      <c r="U187" s="2">
        <f t="shared" si="65"/>
        <v>2.041636661500394</v>
      </c>
      <c r="V187" s="15">
        <f t="shared" si="66"/>
        <v>4.2073376330301122E-2</v>
      </c>
      <c r="W187" s="2">
        <f t="shared" si="67"/>
        <v>3.6108950713686738</v>
      </c>
      <c r="X187" s="30">
        <f t="shared" si="68"/>
        <v>0.1111707042423177</v>
      </c>
      <c r="Y187" s="9">
        <f t="shared" si="58"/>
        <v>0.43446858590317916</v>
      </c>
      <c r="Z187" s="1"/>
      <c r="AA187" s="1">
        <f t="shared" si="56"/>
        <v>0</v>
      </c>
      <c r="AB187" s="1">
        <f t="shared" si="57"/>
        <v>0</v>
      </c>
    </row>
    <row r="188" spans="11:28" x14ac:dyDescent="0.25">
      <c r="K188" s="1">
        <f t="shared" si="53"/>
        <v>187</v>
      </c>
      <c r="L188" s="50">
        <f t="shared" si="69"/>
        <v>417.38849764035604</v>
      </c>
      <c r="M188" s="2">
        <f t="shared" si="59"/>
        <v>5.4709480792034151E-2</v>
      </c>
      <c r="N188" s="6">
        <f t="shared" si="60"/>
        <v>4.9374564772987739E-2</v>
      </c>
      <c r="O188" s="2">
        <f t="shared" si="54"/>
        <v>19.8924045392796</v>
      </c>
      <c r="P188" s="2">
        <f t="shared" si="55"/>
        <v>0</v>
      </c>
      <c r="Q188" s="2">
        <f t="shared" si="61"/>
        <v>6.954665859497966E-2</v>
      </c>
      <c r="R188" s="7">
        <f t="shared" si="62"/>
        <v>1.1402629771216145E-3</v>
      </c>
      <c r="S188" s="2">
        <f t="shared" si="63"/>
        <v>0.54164321680900085</v>
      </c>
      <c r="T188" s="8">
        <f t="shared" si="64"/>
        <v>0.19704086519178113</v>
      </c>
      <c r="U188" s="2">
        <f t="shared" si="65"/>
        <v>1.8424953914679485</v>
      </c>
      <c r="V188" s="15">
        <f t="shared" si="66"/>
        <v>3.7969538583377135E-2</v>
      </c>
      <c r="W188" s="2">
        <f t="shared" si="67"/>
        <v>3.2923583800056395</v>
      </c>
      <c r="X188" s="30">
        <f t="shared" si="68"/>
        <v>0.10136373184186415</v>
      </c>
      <c r="Y188" s="9">
        <f t="shared" si="58"/>
        <v>0.38688896336713174</v>
      </c>
      <c r="Z188" s="1"/>
      <c r="AA188" s="1">
        <f t="shared" si="56"/>
        <v>0</v>
      </c>
      <c r="AB188" s="1">
        <f t="shared" si="57"/>
        <v>0</v>
      </c>
    </row>
    <row r="189" spans="11:28" x14ac:dyDescent="0.25">
      <c r="K189" s="1">
        <f t="shared" si="53"/>
        <v>188</v>
      </c>
      <c r="L189" s="50">
        <f t="shared" si="69"/>
        <v>417.38891499254402</v>
      </c>
      <c r="M189" s="2">
        <f t="shared" si="59"/>
        <v>4.6975539268079083E-2</v>
      </c>
      <c r="N189" s="6">
        <f t="shared" si="60"/>
        <v>4.2394787388943936E-2</v>
      </c>
      <c r="O189" s="2">
        <f t="shared" si="54"/>
        <v>19.900138480803555</v>
      </c>
      <c r="P189" s="2">
        <f t="shared" si="55"/>
        <v>0</v>
      </c>
      <c r="Q189" s="2">
        <f t="shared" si="61"/>
        <v>5.9881740187973861E-2</v>
      </c>
      <c r="R189" s="7">
        <f t="shared" si="62"/>
        <v>9.8180031537692131E-4</v>
      </c>
      <c r="S189" s="2">
        <f t="shared" si="63"/>
        <v>0.47883388614523642</v>
      </c>
      <c r="T189" s="8">
        <f t="shared" si="64"/>
        <v>0.17419186704681044</v>
      </c>
      <c r="U189" s="2">
        <f t="shared" si="65"/>
        <v>1.659884610089905</v>
      </c>
      <c r="V189" s="15">
        <f t="shared" si="66"/>
        <v>3.420635570575261E-2</v>
      </c>
      <c r="W189" s="2">
        <f t="shared" si="67"/>
        <v>2.9966972612820082</v>
      </c>
      <c r="X189" s="30">
        <f t="shared" si="68"/>
        <v>9.22610428586811E-2</v>
      </c>
      <c r="Y189" s="9">
        <f t="shared" si="58"/>
        <v>0.34403585331556497</v>
      </c>
      <c r="Z189" s="1"/>
      <c r="AA189" s="1">
        <f t="shared" si="56"/>
        <v>0</v>
      </c>
      <c r="AB189" s="1">
        <f t="shared" si="57"/>
        <v>0</v>
      </c>
    </row>
    <row r="190" spans="11:28" x14ac:dyDescent="0.25">
      <c r="K190" s="1">
        <f t="shared" ref="K190:K201" si="70">+K189+1</f>
        <v>189</v>
      </c>
      <c r="L190" s="50">
        <f t="shared" si="69"/>
        <v>417.389332344732</v>
      </c>
      <c r="M190" s="2">
        <f t="shared" si="59"/>
        <v>4.0264701986768327E-2</v>
      </c>
      <c r="N190" s="6">
        <f t="shared" si="60"/>
        <v>3.6338347714683604E-2</v>
      </c>
      <c r="O190" s="2">
        <f t="shared" ref="O190:O201" si="71">+ABS(M190-A$44)</f>
        <v>19.906849318084866</v>
      </c>
      <c r="P190" s="2">
        <f t="shared" ref="P190:P201" si="72">+IF(M190-A$44&lt;0,0,A$44*$A$41)</f>
        <v>0</v>
      </c>
      <c r="Q190" s="2">
        <f t="shared" si="61"/>
        <v>5.1470227735058341E-2</v>
      </c>
      <c r="R190" s="7">
        <f t="shared" si="62"/>
        <v>8.4388806444457597E-4</v>
      </c>
      <c r="S190" s="2">
        <f t="shared" si="63"/>
        <v>0.42257128180351122</v>
      </c>
      <c r="T190" s="8">
        <f t="shared" si="64"/>
        <v>0.15372445991717285</v>
      </c>
      <c r="U190" s="2">
        <f t="shared" si="65"/>
        <v>1.4927700733590876</v>
      </c>
      <c r="V190" s="15">
        <f t="shared" si="66"/>
        <v>3.07625143373416E-2</v>
      </c>
      <c r="W190" s="2">
        <f t="shared" si="67"/>
        <v>2.7228403160932255</v>
      </c>
      <c r="X190" s="30">
        <f t="shared" si="68"/>
        <v>8.3829651512062175E-2</v>
      </c>
      <c r="Y190" s="9">
        <f t="shared" si="58"/>
        <v>0.30549886154570483</v>
      </c>
      <c r="Z190" s="1"/>
      <c r="AA190" s="1">
        <f t="shared" ref="AA190:AA201" si="73">+IF(ABS(($F$2-$L190)/F$2*1000000)&lt;=$A$34,Y190,0)</f>
        <v>0</v>
      </c>
      <c r="AB190" s="1">
        <f t="shared" ref="AB190:AB201" si="74">+IF(ABS(($A$2-$L190)/A$2*1000000)&lt;=$A$34,N190,0)</f>
        <v>0</v>
      </c>
    </row>
    <row r="191" spans="11:28" x14ac:dyDescent="0.25">
      <c r="K191" s="1">
        <f t="shared" si="70"/>
        <v>190</v>
      </c>
      <c r="L191" s="50">
        <f t="shared" si="69"/>
        <v>417.38974969692003</v>
      </c>
      <c r="M191" s="2">
        <f t="shared" si="59"/>
        <v>3.4452499670645245E-2</v>
      </c>
      <c r="N191" s="6">
        <f t="shared" si="60"/>
        <v>3.1092913914607903E-2</v>
      </c>
      <c r="O191" s="2">
        <f t="shared" si="71"/>
        <v>19.912661520400988</v>
      </c>
      <c r="P191" s="2">
        <f t="shared" si="72"/>
        <v>0</v>
      </c>
      <c r="Q191" s="2">
        <f t="shared" si="61"/>
        <v>4.4163277927772297E-2</v>
      </c>
      <c r="R191" s="7">
        <f t="shared" si="62"/>
        <v>7.2408584088331867E-4</v>
      </c>
      <c r="S191" s="2">
        <f t="shared" si="63"/>
        <v>0.37227049272966284</v>
      </c>
      <c r="T191" s="8">
        <f t="shared" si="64"/>
        <v>0.13542586281236429</v>
      </c>
      <c r="U191" s="2">
        <f t="shared" si="65"/>
        <v>1.3401440265896003</v>
      </c>
      <c r="V191" s="15">
        <f t="shared" si="66"/>
        <v>2.7617247001272292E-2</v>
      </c>
      <c r="W191" s="2">
        <f t="shared" si="67"/>
        <v>2.4697045814909822</v>
      </c>
      <c r="X191" s="30">
        <f t="shared" si="68"/>
        <v>7.6036215998589576E-2</v>
      </c>
      <c r="Y191" s="9">
        <f t="shared" si="58"/>
        <v>0.27089632556771742</v>
      </c>
      <c r="Z191" s="1"/>
      <c r="AA191" s="1">
        <f t="shared" si="73"/>
        <v>0</v>
      </c>
      <c r="AB191" s="1">
        <f t="shared" si="74"/>
        <v>0</v>
      </c>
    </row>
    <row r="192" spans="11:28" x14ac:dyDescent="0.25">
      <c r="K192" s="1">
        <f t="shared" si="70"/>
        <v>191</v>
      </c>
      <c r="L192" s="50">
        <f t="shared" si="69"/>
        <v>417.39016704910802</v>
      </c>
      <c r="M192" s="2">
        <f t="shared" si="59"/>
        <v>2.9427984519552614E-2</v>
      </c>
      <c r="N192" s="6">
        <f t="shared" si="60"/>
        <v>2.6558357103083508E-2</v>
      </c>
      <c r="O192" s="2">
        <f t="shared" si="71"/>
        <v>19.91768603555208</v>
      </c>
      <c r="P192" s="2">
        <f t="shared" si="72"/>
        <v>0</v>
      </c>
      <c r="Q192" s="2">
        <f t="shared" si="61"/>
        <v>3.7827709459715364E-2</v>
      </c>
      <c r="R192" s="7">
        <f t="shared" si="62"/>
        <v>6.2021005002446184E-4</v>
      </c>
      <c r="S192" s="2">
        <f t="shared" si="63"/>
        <v>0.32738651197668206</v>
      </c>
      <c r="T192" s="8">
        <f t="shared" si="64"/>
        <v>0.11909781119764754</v>
      </c>
      <c r="U192" s="2">
        <f t="shared" si="65"/>
        <v>1.2010291921883745</v>
      </c>
      <c r="V192" s="15">
        <f t="shared" si="66"/>
        <v>2.4750414282570563E-2</v>
      </c>
      <c r="W192" s="2">
        <f t="shared" si="67"/>
        <v>2.2362037728404562</v>
      </c>
      <c r="X192" s="30">
        <f t="shared" si="68"/>
        <v>6.8847292248171543E-2</v>
      </c>
      <c r="Y192" s="9">
        <f t="shared" si="58"/>
        <v>0.23987408488149764</v>
      </c>
      <c r="Z192" s="1"/>
      <c r="AA192" s="1">
        <f t="shared" si="73"/>
        <v>0</v>
      </c>
      <c r="AB192" s="1">
        <f t="shared" si="74"/>
        <v>0</v>
      </c>
    </row>
    <row r="193" spans="11:28" x14ac:dyDescent="0.25">
      <c r="K193" s="1">
        <f t="shared" si="70"/>
        <v>192</v>
      </c>
      <c r="L193" s="50">
        <f t="shared" si="69"/>
        <v>417.390584401296</v>
      </c>
      <c r="M193" s="2">
        <f t="shared" si="59"/>
        <v>2.5092494295187208E-2</v>
      </c>
      <c r="N193" s="6">
        <f t="shared" si="60"/>
        <v>2.2645635947507254E-2</v>
      </c>
      <c r="O193" s="2">
        <f t="shared" si="71"/>
        <v>19.922021525776447</v>
      </c>
      <c r="P193" s="2">
        <f t="shared" si="72"/>
        <v>0</v>
      </c>
      <c r="Q193" s="2">
        <f t="shared" si="61"/>
        <v>3.2344640050325182E-2</v>
      </c>
      <c r="R193" s="7">
        <f t="shared" si="62"/>
        <v>5.3031153908482875E-4</v>
      </c>
      <c r="S193" s="2">
        <f t="shared" si="63"/>
        <v>0.28741305119981808</v>
      </c>
      <c r="T193" s="8">
        <f t="shared" si="64"/>
        <v>0.10455612572693211</v>
      </c>
      <c r="U193" s="2">
        <f t="shared" si="65"/>
        <v>1.0744821015967121</v>
      </c>
      <c r="V193" s="15">
        <f t="shared" si="66"/>
        <v>2.2142573491714598E-2</v>
      </c>
      <c r="W193" s="2">
        <f t="shared" si="67"/>
        <v>2.0212557940069007</v>
      </c>
      <c r="X193" s="30">
        <f t="shared" si="68"/>
        <v>6.2229565144478208E-2</v>
      </c>
      <c r="Y193" s="9">
        <f t="shared" si="58"/>
        <v>0.21210421184971701</v>
      </c>
      <c r="Z193" s="1"/>
      <c r="AA193" s="1">
        <f t="shared" si="73"/>
        <v>0</v>
      </c>
      <c r="AB193" s="1">
        <f t="shared" si="74"/>
        <v>0</v>
      </c>
    </row>
    <row r="194" spans="11:28" x14ac:dyDescent="0.25">
      <c r="K194" s="1">
        <f t="shared" si="70"/>
        <v>193</v>
      </c>
      <c r="L194" s="50">
        <f t="shared" si="69"/>
        <v>417.39100175348403</v>
      </c>
      <c r="M194" s="2">
        <f t="shared" si="59"/>
        <v>2.1358496737846257E-2</v>
      </c>
      <c r="N194" s="6">
        <f t="shared" si="60"/>
        <v>1.9275753770084857E-2</v>
      </c>
      <c r="O194" s="2">
        <f t="shared" si="71"/>
        <v>19.925755523333788</v>
      </c>
      <c r="P194" s="2">
        <f t="shared" si="72"/>
        <v>0</v>
      </c>
      <c r="Q194" s="2">
        <f t="shared" si="61"/>
        <v>2.760820261869602E-2</v>
      </c>
      <c r="R194" s="7">
        <f t="shared" si="62"/>
        <v>4.5265454799640881E-4</v>
      </c>
      <c r="S194" s="2">
        <f t="shared" si="63"/>
        <v>0.25188118105339363</v>
      </c>
      <c r="T194" s="8">
        <f t="shared" si="64"/>
        <v>9.1630217641569103E-2</v>
      </c>
      <c r="U194" s="2">
        <f t="shared" si="65"/>
        <v>0.95959580580434645</v>
      </c>
      <c r="V194" s="15">
        <f t="shared" si="66"/>
        <v>1.977503452201651E-2</v>
      </c>
      <c r="W194" s="2">
        <f t="shared" si="67"/>
        <v>1.8237895095099941</v>
      </c>
      <c r="X194" s="30">
        <f t="shared" si="68"/>
        <v>5.6150057023154121E-2</v>
      </c>
      <c r="Y194" s="9">
        <f t="shared" si="58"/>
        <v>0.18728371750482101</v>
      </c>
      <c r="Z194" s="1"/>
      <c r="AA194" s="1">
        <f t="shared" si="73"/>
        <v>0</v>
      </c>
      <c r="AB194" s="1">
        <f t="shared" si="74"/>
        <v>0</v>
      </c>
    </row>
    <row r="195" spans="11:28" x14ac:dyDescent="0.25">
      <c r="K195" s="1">
        <f t="shared" si="70"/>
        <v>194</v>
      </c>
      <c r="L195" s="50">
        <f t="shared" si="69"/>
        <v>417.39141910567201</v>
      </c>
      <c r="M195" s="2">
        <f t="shared" si="59"/>
        <v>1.8148513754012524E-2</v>
      </c>
      <c r="N195" s="6">
        <f t="shared" si="60"/>
        <v>1.6378787641710194E-2</v>
      </c>
      <c r="O195" s="2">
        <f t="shared" si="71"/>
        <v>19.928965506317621</v>
      </c>
      <c r="P195" s="2">
        <f t="shared" si="72"/>
        <v>0</v>
      </c>
      <c r="Q195" s="2">
        <f t="shared" si="61"/>
        <v>2.3524341659117647E-2</v>
      </c>
      <c r="R195" s="7">
        <f t="shared" si="62"/>
        <v>3.8569697519569746E-4</v>
      </c>
      <c r="S195" s="2">
        <f t="shared" si="63"/>
        <v>0.22035783170416395</v>
      </c>
      <c r="T195" s="8">
        <f t="shared" si="64"/>
        <v>8.016254328185253E-2</v>
      </c>
      <c r="U195" s="2">
        <f t="shared" si="65"/>
        <v>0.85550200190506642</v>
      </c>
      <c r="V195" s="15">
        <f t="shared" si="66"/>
        <v>1.7629903672980701E-2</v>
      </c>
      <c r="W195" s="2">
        <f t="shared" si="67"/>
        <v>1.642750780780456</v>
      </c>
      <c r="X195" s="30">
        <f t="shared" si="68"/>
        <v>5.0576313513523971E-2</v>
      </c>
      <c r="Y195" s="9">
        <f t="shared" ref="Y195:Y201" si="75">+(N195+IFERROR(R195,0)+IFERROR(T195,0)+IFERROR(V195,0)+IFERROR(X195,0))*F$4</f>
        <v>0.16513324508526311</v>
      </c>
      <c r="Z195" s="1"/>
      <c r="AA195" s="1">
        <f t="shared" si="73"/>
        <v>0</v>
      </c>
      <c r="AB195" s="1">
        <f t="shared" si="74"/>
        <v>0</v>
      </c>
    </row>
    <row r="196" spans="11:28" x14ac:dyDescent="0.25">
      <c r="K196" s="1">
        <f t="shared" si="70"/>
        <v>195</v>
      </c>
      <c r="L196" s="50">
        <f t="shared" si="69"/>
        <v>417.39183645785999</v>
      </c>
      <c r="M196" s="2">
        <f t="shared" si="59"/>
        <v>1.5394124003470358E-2</v>
      </c>
      <c r="N196" s="6">
        <f t="shared" si="60"/>
        <v>1.3892988230358456E-2</v>
      </c>
      <c r="O196" s="2">
        <f t="shared" si="71"/>
        <v>19.931719896068163</v>
      </c>
      <c r="P196" s="2">
        <f t="shared" si="72"/>
        <v>0</v>
      </c>
      <c r="Q196" s="2">
        <f t="shared" si="61"/>
        <v>2.0009689821553114E-2</v>
      </c>
      <c r="R196" s="7">
        <f t="shared" si="62"/>
        <v>3.2807195842549444E-4</v>
      </c>
      <c r="S196" s="2">
        <f t="shared" si="63"/>
        <v>0.19244418516390049</v>
      </c>
      <c r="T196" s="8">
        <f t="shared" si="64"/>
        <v>7.0008019244139741E-2</v>
      </c>
      <c r="U196" s="2">
        <f t="shared" si="65"/>
        <v>0.76137261607404494</v>
      </c>
      <c r="V196" s="15">
        <f t="shared" si="66"/>
        <v>1.5690116271779627E-2</v>
      </c>
      <c r="W196" s="2">
        <f t="shared" si="67"/>
        <v>1.4771077771162235</v>
      </c>
      <c r="X196" s="30">
        <f t="shared" si="68"/>
        <v>4.5476567050056219E-2</v>
      </c>
      <c r="Y196" s="9">
        <f t="shared" si="75"/>
        <v>0.14539576275475954</v>
      </c>
      <c r="Z196" s="1"/>
      <c r="AA196" s="1">
        <f t="shared" si="73"/>
        <v>0</v>
      </c>
      <c r="AB196" s="1">
        <f t="shared" si="74"/>
        <v>0</v>
      </c>
    </row>
    <row r="197" spans="11:28" x14ac:dyDescent="0.25">
      <c r="K197" s="1">
        <f t="shared" si="70"/>
        <v>196</v>
      </c>
      <c r="L197" s="50">
        <f t="shared" si="69"/>
        <v>417.39225381004803</v>
      </c>
      <c r="M197" s="2">
        <f t="shared" si="59"/>
        <v>1.3035041847109567E-2</v>
      </c>
      <c r="N197" s="6">
        <f t="shared" si="60"/>
        <v>1.176394856396493E-2</v>
      </c>
      <c r="O197" s="2">
        <f t="shared" si="71"/>
        <v>19.934078978224523</v>
      </c>
      <c r="P197" s="2">
        <f t="shared" si="72"/>
        <v>0</v>
      </c>
      <c r="Q197" s="2">
        <f t="shared" si="61"/>
        <v>1.6990523810928047E-2</v>
      </c>
      <c r="R197" s="7">
        <f t="shared" si="62"/>
        <v>2.7857075602052023E-4</v>
      </c>
      <c r="S197" s="2">
        <f t="shared" si="63"/>
        <v>0.16777398859668896</v>
      </c>
      <c r="T197" s="8">
        <f t="shared" si="64"/>
        <v>6.1033408789876793E-2</v>
      </c>
      <c r="U197" s="2">
        <f t="shared" si="65"/>
        <v>0.67642088569057257</v>
      </c>
      <c r="V197" s="15">
        <f t="shared" si="66"/>
        <v>1.3939458973282925E-2</v>
      </c>
      <c r="W197" s="2">
        <f t="shared" si="67"/>
        <v>1.3258555799455387</v>
      </c>
      <c r="X197" s="30">
        <f t="shared" si="68"/>
        <v>4.0819878626460054E-2</v>
      </c>
      <c r="Y197" s="9">
        <f t="shared" si="75"/>
        <v>0.12783526570960524</v>
      </c>
      <c r="Z197" s="1"/>
      <c r="AA197" s="1">
        <f t="shared" si="73"/>
        <v>0</v>
      </c>
      <c r="AB197" s="1">
        <f t="shared" si="74"/>
        <v>0</v>
      </c>
    </row>
    <row r="198" spans="11:28" x14ac:dyDescent="0.25">
      <c r="K198" s="1">
        <f t="shared" si="70"/>
        <v>197</v>
      </c>
      <c r="L198" s="50">
        <f t="shared" si="69"/>
        <v>417.39267116223601</v>
      </c>
      <c r="M198" s="2">
        <f t="shared" si="59"/>
        <v>1.1018270049897893E-2</v>
      </c>
      <c r="N198" s="6">
        <f t="shared" si="60"/>
        <v>9.9438393563436173E-3</v>
      </c>
      <c r="O198" s="2">
        <f t="shared" si="71"/>
        <v>19.936095750021735</v>
      </c>
      <c r="P198" s="2">
        <f t="shared" si="72"/>
        <v>0</v>
      </c>
      <c r="Q198" s="2">
        <f t="shared" si="61"/>
        <v>1.4401797940019381E-2</v>
      </c>
      <c r="R198" s="7">
        <f t="shared" si="62"/>
        <v>2.3612690137460998E-4</v>
      </c>
      <c r="S198" s="2">
        <f t="shared" si="63"/>
        <v>0.14601181490416257</v>
      </c>
      <c r="T198" s="8">
        <f t="shared" si="64"/>
        <v>5.3116689075206565E-2</v>
      </c>
      <c r="U198" s="2">
        <f t="shared" si="65"/>
        <v>0.59990198407335038</v>
      </c>
      <c r="V198" s="15">
        <f t="shared" si="66"/>
        <v>1.236258263439668E-2</v>
      </c>
      <c r="W198" s="2">
        <f t="shared" si="67"/>
        <v>1.1880201046206573</v>
      </c>
      <c r="X198" s="30">
        <f t="shared" si="68"/>
        <v>3.6576258538204891E-2</v>
      </c>
      <c r="Y198" s="9">
        <f t="shared" si="75"/>
        <v>0.11223549650552636</v>
      </c>
      <c r="Z198" s="1"/>
      <c r="AA198" s="1">
        <f t="shared" si="73"/>
        <v>0</v>
      </c>
      <c r="AB198" s="1">
        <f t="shared" si="74"/>
        <v>0</v>
      </c>
    </row>
    <row r="199" spans="11:28" x14ac:dyDescent="0.25">
      <c r="K199" s="1">
        <f t="shared" si="70"/>
        <v>198</v>
      </c>
      <c r="L199" s="50">
        <f t="shared" si="69"/>
        <v>417.39308851442399</v>
      </c>
      <c r="M199" s="2">
        <f t="shared" si="59"/>
        <v>9.2973232024379428E-3</v>
      </c>
      <c r="N199" s="6">
        <f t="shared" si="60"/>
        <v>8.3907081556696683E-3</v>
      </c>
      <c r="O199" s="2">
        <f t="shared" si="71"/>
        <v>19.937816696869195</v>
      </c>
      <c r="P199" s="2">
        <f t="shared" si="72"/>
        <v>0</v>
      </c>
      <c r="Q199" s="2">
        <f t="shared" si="61"/>
        <v>1.2186253049808462E-2</v>
      </c>
      <c r="R199" s="7">
        <f t="shared" si="62"/>
        <v>1.998015931068042E-4</v>
      </c>
      <c r="S199" s="2">
        <f t="shared" si="63"/>
        <v>0.1268512942118003</v>
      </c>
      <c r="T199" s="8">
        <f t="shared" si="64"/>
        <v>4.6146407794864411E-2</v>
      </c>
      <c r="U199" s="2">
        <f t="shared" si="65"/>
        <v>0.53111323188512938</v>
      </c>
      <c r="V199" s="15">
        <f t="shared" si="66"/>
        <v>1.0945006670620674E-2</v>
      </c>
      <c r="W199" s="2">
        <f t="shared" si="67"/>
        <v>1.0626613695472917</v>
      </c>
      <c r="X199" s="30">
        <f t="shared" si="68"/>
        <v>3.2716767031089514E-2</v>
      </c>
      <c r="Y199" s="9">
        <f t="shared" si="75"/>
        <v>9.8398691245351069E-2</v>
      </c>
      <c r="Z199" s="1"/>
      <c r="AA199" s="1">
        <f t="shared" si="73"/>
        <v>0</v>
      </c>
      <c r="AB199" s="1">
        <f t="shared" si="74"/>
        <v>0</v>
      </c>
    </row>
    <row r="200" spans="11:28" x14ac:dyDescent="0.25">
      <c r="K200" s="1">
        <f t="shared" si="70"/>
        <v>199</v>
      </c>
      <c r="L200" s="50">
        <f t="shared" si="69"/>
        <v>417.39350586661203</v>
      </c>
      <c r="M200" s="2">
        <f t="shared" si="59"/>
        <v>7.8315185010482905E-3</v>
      </c>
      <c r="N200" s="6">
        <f t="shared" si="60"/>
        <v>7.0678392831167577E-3</v>
      </c>
      <c r="O200" s="2">
        <f t="shared" si="71"/>
        <v>19.939282501570585</v>
      </c>
      <c r="P200" s="2">
        <f t="shared" si="72"/>
        <v>0</v>
      </c>
      <c r="Q200" s="2">
        <f t="shared" si="61"/>
        <v>1.0293598016646945E-2</v>
      </c>
      <c r="R200" s="7">
        <f t="shared" si="62"/>
        <v>1.6877027533573376E-4</v>
      </c>
      <c r="S200" s="2">
        <f t="shared" si="63"/>
        <v>0.11001333727891577</v>
      </c>
      <c r="T200" s="8">
        <f t="shared" si="64"/>
        <v>4.0021036888045765E-2</v>
      </c>
      <c r="U200" s="2">
        <f t="shared" si="65"/>
        <v>0.46939393940225327</v>
      </c>
      <c r="V200" s="15">
        <f t="shared" si="66"/>
        <v>9.6731158055910291E-3</v>
      </c>
      <c r="W200" s="2">
        <f t="shared" si="67"/>
        <v>0.94887614744998461</v>
      </c>
      <c r="X200" s="30">
        <f t="shared" si="68"/>
        <v>2.9213595927274672E-2</v>
      </c>
      <c r="Y200" s="9">
        <f t="shared" si="75"/>
        <v>8.6144358179363958E-2</v>
      </c>
      <c r="Z200" s="1"/>
      <c r="AA200" s="1">
        <f t="shared" si="73"/>
        <v>0</v>
      </c>
      <c r="AB200" s="1">
        <f t="shared" si="74"/>
        <v>0</v>
      </c>
    </row>
    <row r="201" spans="11:28" x14ac:dyDescent="0.25">
      <c r="K201" s="1">
        <f t="shared" si="70"/>
        <v>200</v>
      </c>
      <c r="L201" s="50">
        <f t="shared" si="69"/>
        <v>417.39392321880001</v>
      </c>
      <c r="M201" s="2">
        <f t="shared" si="59"/>
        <v>6.5853302799528087E-3</v>
      </c>
      <c r="N201" s="6">
        <f t="shared" si="60"/>
        <v>5.9431713069079215E-3</v>
      </c>
      <c r="O201" s="2">
        <f t="shared" si="71"/>
        <v>19.94052868979168</v>
      </c>
      <c r="P201" s="2">
        <f t="shared" si="72"/>
        <v>0</v>
      </c>
      <c r="Q201" s="2">
        <f t="shared" si="61"/>
        <v>8.6797606614616944E-3</v>
      </c>
      <c r="R201" s="7">
        <f t="shared" si="62"/>
        <v>1.4231035584584984E-4</v>
      </c>
      <c r="S201" s="2">
        <f t="shared" si="63"/>
        <v>9.5244369148542229E-2</v>
      </c>
      <c r="T201" s="8">
        <f t="shared" si="64"/>
        <v>3.4648329969378992E-2</v>
      </c>
      <c r="U201" s="2">
        <f t="shared" si="65"/>
        <v>0.41412492280808072</v>
      </c>
      <c r="V201" s="15">
        <f t="shared" si="66"/>
        <v>8.5341501030142628E-3</v>
      </c>
      <c r="W201" s="2">
        <f t="shared" si="67"/>
        <v>0.8458000365572288</v>
      </c>
      <c r="X201" s="30">
        <f t="shared" si="68"/>
        <v>2.6040132392051128E-2</v>
      </c>
      <c r="Y201" s="9">
        <f t="shared" si="75"/>
        <v>7.5308094127198161E-2</v>
      </c>
      <c r="Z201" s="1"/>
      <c r="AA201" s="1">
        <f t="shared" si="73"/>
        <v>0</v>
      </c>
      <c r="AB201" s="1">
        <f t="shared" si="74"/>
        <v>0</v>
      </c>
    </row>
    <row r="202" spans="11:28" x14ac:dyDescent="0.25">
      <c r="N202" s="3">
        <f>+SUM(N2:N201)</f>
        <v>2162.3447294119856</v>
      </c>
      <c r="P202" s="3">
        <f>+SUM(P2:P201)</f>
        <v>1026.1139999999989</v>
      </c>
      <c r="R202" s="3">
        <f>+SUM(R2:R201)</f>
        <v>39.28373749707535</v>
      </c>
      <c r="T202" s="3">
        <f>+SUM(T2:T201)</f>
        <v>871.4399882023672</v>
      </c>
      <c r="V202" s="3">
        <f>+SUM(V2:V201)</f>
        <v>49.319457944032003</v>
      </c>
      <c r="X202" s="3">
        <f>+SUM(X2:X201)</f>
        <v>73.578735778918642</v>
      </c>
    </row>
  </sheetData>
  <sheetProtection sheet="1" objects="1" scenarios="1"/>
  <mergeCells count="4">
    <mergeCell ref="G17:H18"/>
    <mergeCell ref="G14:H15"/>
    <mergeCell ref="G20:H21"/>
    <mergeCell ref="G23:H24"/>
  </mergeCells>
  <conditionalFormatting sqref="O2:O201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{FD0EFCEF-89FC-4AA3-BA47-11523C6FC6AC}</x14:id>
        </ext>
      </extLst>
    </cfRule>
  </conditionalFormatting>
  <conditionalFormatting sqref="Q2:Q201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{726715E7-2087-40B2-95B7-6E5A76B09F27}</x14:id>
        </ext>
      </extLst>
    </cfRule>
  </conditionalFormatting>
  <conditionalFormatting sqref="M2:M201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{AEE5AE27-E0D7-4AD0-92AB-326810FD89C3}</x14:id>
        </ext>
      </extLst>
    </cfRule>
  </conditionalFormatting>
  <conditionalFormatting sqref="S2:S201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{B3FEA7F1-7E9F-4B36-AC05-1A479C0A89FC}</x14:id>
        </ext>
      </extLst>
    </cfRule>
  </conditionalFormatting>
  <conditionalFormatting sqref="U2:U201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{9D755C7A-BE64-439A-AFED-5151A74EF6B2}</x14:id>
        </ext>
      </extLst>
    </cfRule>
  </conditionalFormatting>
  <conditionalFormatting sqref="W2:W201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{D5E8C19B-59EE-4C31-AFD2-C9E88A7736F9}</x14:id>
        </ext>
      </extLst>
    </cfRule>
  </conditionalFormatting>
  <conditionalFormatting sqref="Y2:Y201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{D7A9973B-7D8E-4CB4-A9AE-CCE545214517}</x14:id>
        </ext>
      </extLst>
    </cfRule>
  </conditionalFormatting>
  <conditionalFormatting sqref="C18:F18">
    <cfRule type="expression" dxfId="10" priority="15">
      <formula>$A$28&lt;$B$28</formula>
    </cfRule>
  </conditionalFormatting>
  <conditionalFormatting sqref="C34:J34">
    <cfRule type="expression" dxfId="9" priority="13">
      <formula>$A$28&lt;$B$28</formula>
    </cfRule>
  </conditionalFormatting>
  <conditionalFormatting sqref="B25:F25">
    <cfRule type="expression" dxfId="8" priority="12">
      <formula>$A$28&lt;$B$28</formula>
    </cfRule>
  </conditionalFormatting>
  <conditionalFormatting sqref="B34">
    <cfRule type="expression" dxfId="7" priority="10">
      <formula>$A$28&lt;$B$28</formula>
    </cfRule>
  </conditionalFormatting>
  <conditionalFormatting sqref="B18:F18">
    <cfRule type="expression" dxfId="6" priority="6">
      <formula>$A35&lt;$B$35</formula>
    </cfRule>
    <cfRule type="expression" dxfId="5" priority="9">
      <formula>$A$36&lt;$B$36</formula>
    </cfRule>
    <cfRule type="expression" dxfId="4" priority="11">
      <formula>$A$28&lt;$B$28</formula>
    </cfRule>
  </conditionalFormatting>
  <conditionalFormatting sqref="B30:J30">
    <cfRule type="expression" dxfId="3" priority="7">
      <formula>$A$35&lt;$B$35</formula>
    </cfRule>
    <cfRule type="expression" dxfId="2" priority="8">
      <formula>$A36&lt;$B$36</formula>
    </cfRule>
  </conditionalFormatting>
  <conditionalFormatting sqref="B2">
    <cfRule type="expression" dxfId="1" priority="2">
      <formula>ISERROR(B41)</formula>
    </cfRule>
  </conditionalFormatting>
  <conditionalFormatting sqref="C2:E2">
    <cfRule type="expression" dxfId="0" priority="1">
      <formula>ISERROR(C41)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0EFCEF-89FC-4AA3-BA47-11523C6FC6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O2:O201</xm:sqref>
        </x14:conditionalFormatting>
        <x14:conditionalFormatting xmlns:xm="http://schemas.microsoft.com/office/excel/2006/main">
          <x14:cfRule type="dataBar" id="{726715E7-2087-40B2-95B7-6E5A76B09F2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Q2:Q201</xm:sqref>
        </x14:conditionalFormatting>
        <x14:conditionalFormatting xmlns:xm="http://schemas.microsoft.com/office/excel/2006/main">
          <x14:cfRule type="dataBar" id="{AEE5AE27-E0D7-4AD0-92AB-326810FD89C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M2:M201</xm:sqref>
        </x14:conditionalFormatting>
        <x14:conditionalFormatting xmlns:xm="http://schemas.microsoft.com/office/excel/2006/main">
          <x14:cfRule type="dataBar" id="{B3FEA7F1-7E9F-4B36-AC05-1A479C0A89F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S2:S201</xm:sqref>
        </x14:conditionalFormatting>
        <x14:conditionalFormatting xmlns:xm="http://schemas.microsoft.com/office/excel/2006/main">
          <x14:cfRule type="dataBar" id="{9D755C7A-BE64-439A-AFED-5151A74EF6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U2:U201</xm:sqref>
        </x14:conditionalFormatting>
        <x14:conditionalFormatting xmlns:xm="http://schemas.microsoft.com/office/excel/2006/main">
          <x14:cfRule type="dataBar" id="{D5E8C19B-59EE-4C31-AFD2-C9E88A7736F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W2:W201</xm:sqref>
        </x14:conditionalFormatting>
        <x14:conditionalFormatting xmlns:xm="http://schemas.microsoft.com/office/excel/2006/main">
          <x14:cfRule type="dataBar" id="{D7A9973B-7D8E-4CB4-A9AE-CCE5452145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Y2:Y201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Наложение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Ганебных</dc:creator>
  <cp:lastModifiedBy>Илья Н. Ганебных (Ganebnykh I.N.)</cp:lastModifiedBy>
  <dcterms:created xsi:type="dcterms:W3CDTF">2020-01-22T17:43:17Z</dcterms:created>
  <dcterms:modified xsi:type="dcterms:W3CDTF">2022-05-25T10:39:13Z</dcterms:modified>
</cp:coreProperties>
</file>